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nmo-my.sharepoint.com/personal/emil_flodin_byggforetagen_se/Documents/Skrivbordet/beräkningsverktyg/"/>
    </mc:Choice>
  </mc:AlternateContent>
  <xr:revisionPtr revIDLastSave="0" documentId="8_{5DF54ED3-9FC5-4FBF-B437-238E3CE333EB}" xr6:coauthVersionLast="47" xr6:coauthVersionMax="47" xr10:uidLastSave="{00000000-0000-0000-0000-000000000000}"/>
  <bookViews>
    <workbookView xWindow="-120" yWindow="-120" windowWidth="51840" windowHeight="21240" tabRatio="909" xr2:uid="{B4F1A3D0-9061-4696-863A-A68A12136C25}"/>
  </bookViews>
  <sheets>
    <sheet name="Information" sheetId="26" r:id="rId1"/>
    <sheet name="Resultat" sheetId="18" r:id="rId2"/>
    <sheet name="Diagram" sheetId="27" r:id="rId3"/>
    <sheet name="Tjänsteresor" sheetId="2" r:id="rId4"/>
    <sheet name="Arbetsmaskiner" sheetId="23" r:id="rId5"/>
    <sheet name="Godstransporter" sheetId="5" r:id="rId6"/>
    <sheet name="Byggmaterial" sheetId="21" r:id="rId7"/>
    <sheet name="El, fjärrvärme &amp; fjärrkyla" sheetId="14" r:id="rId8"/>
    <sheet name="Energibränslen" sheetId="1" r:id="rId9"/>
    <sheet name="Emissionsfaktorer" sheetId="9" r:id="rId10"/>
    <sheet name="Källförteckning" sheetId="25" r:id="rId11"/>
    <sheet name="Omräkningar emissionfaktorer" sheetId="24"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A47" i="18" l="1"/>
  <c r="A35" i="18"/>
  <c r="I14" i="1"/>
  <c r="I21" i="14"/>
  <c r="E23" i="18"/>
  <c r="K23" i="5"/>
  <c r="K34" i="2"/>
  <c r="K42" i="23"/>
  <c r="B153" i="24"/>
  <c r="A35" i="5"/>
  <c r="A30" i="5"/>
  <c r="A31" i="5"/>
  <c r="A32" i="5"/>
  <c r="A33" i="5"/>
  <c r="A34" i="5"/>
  <c r="A29" i="5"/>
  <c r="E16" i="5"/>
  <c r="G16" i="5"/>
  <c r="F11" i="5"/>
  <c r="G11" i="5"/>
  <c r="F12" i="5"/>
  <c r="G12" i="5"/>
  <c r="F13" i="5"/>
  <c r="G13" i="5"/>
  <c r="F14" i="5"/>
  <c r="G14" i="5"/>
  <c r="F15" i="5"/>
  <c r="G15" i="5"/>
  <c r="G10" i="5"/>
  <c r="A16" i="5"/>
  <c r="A10" i="5"/>
  <c r="D49" i="5"/>
  <c r="D50" i="5"/>
  <c r="D52" i="5"/>
  <c r="D53" i="5"/>
  <c r="D54" i="5"/>
  <c r="D56" i="5"/>
  <c r="D57" i="5"/>
  <c r="D48" i="5"/>
  <c r="A49" i="5"/>
  <c r="A50" i="5"/>
  <c r="A51" i="5"/>
  <c r="A52" i="5"/>
  <c r="A53" i="5"/>
  <c r="A54" i="5"/>
  <c r="A55" i="5"/>
  <c r="A56" i="5"/>
  <c r="A57" i="5"/>
  <c r="A48" i="5"/>
  <c r="D39" i="5"/>
  <c r="E39" i="5" s="1"/>
  <c r="D40" i="5"/>
  <c r="E40" i="5" s="1"/>
  <c r="D38" i="5"/>
  <c r="E38" i="5" s="1"/>
  <c r="A39" i="5"/>
  <c r="A40" i="5"/>
  <c r="A41" i="5"/>
  <c r="A38" i="5"/>
  <c r="I20" i="5"/>
  <c r="I21" i="5"/>
  <c r="I22" i="5"/>
  <c r="I19" i="5"/>
  <c r="F20" i="5"/>
  <c r="J20" i="5" s="1"/>
  <c r="G20" i="5"/>
  <c r="F21" i="5"/>
  <c r="J21" i="5" s="1"/>
  <c r="G21" i="5"/>
  <c r="G22" i="5"/>
  <c r="G19" i="5"/>
  <c r="F19" i="5"/>
  <c r="J19" i="5" s="1"/>
  <c r="D20" i="5"/>
  <c r="H20" i="5" s="1"/>
  <c r="D21" i="5"/>
  <c r="H21" i="5" s="1"/>
  <c r="D19" i="5"/>
  <c r="H19" i="5" s="1"/>
  <c r="D199" i="9"/>
  <c r="D41" i="5" s="1"/>
  <c r="E41" i="5" s="1"/>
  <c r="C199" i="9"/>
  <c r="F22" i="5" s="1"/>
  <c r="J22" i="5" s="1"/>
  <c r="B199" i="9"/>
  <c r="D22" i="5" s="1"/>
  <c r="H22" i="5" s="1"/>
  <c r="A20" i="5"/>
  <c r="A21" i="5"/>
  <c r="A22" i="5"/>
  <c r="A19" i="5"/>
  <c r="E142" i="24"/>
  <c r="D142" i="24"/>
  <c r="L52" i="24"/>
  <c r="K52" i="24"/>
  <c r="Q52" i="24" s="1"/>
  <c r="D144" i="24"/>
  <c r="D138" i="24"/>
  <c r="D110" i="24"/>
  <c r="D111" i="24"/>
  <c r="D112" i="24"/>
  <c r="D113" i="24"/>
  <c r="D114" i="24"/>
  <c r="D115" i="24"/>
  <c r="D116" i="24"/>
  <c r="D117" i="24"/>
  <c r="D118" i="24"/>
  <c r="D119" i="24"/>
  <c r="D123" i="24"/>
  <c r="D124" i="24"/>
  <c r="D125" i="24"/>
  <c r="D126" i="24"/>
  <c r="D127" i="24"/>
  <c r="D128" i="24"/>
  <c r="D129" i="24"/>
  <c r="D130" i="24"/>
  <c r="D131" i="24"/>
  <c r="I185" i="24"/>
  <c r="I186" i="24"/>
  <c r="I187" i="24"/>
  <c r="I188" i="24"/>
  <c r="I189" i="24"/>
  <c r="I190" i="24"/>
  <c r="I191" i="24"/>
  <c r="I192" i="24"/>
  <c r="I193" i="24"/>
  <c r="I194" i="24"/>
  <c r="I195" i="24"/>
  <c r="I196" i="24"/>
  <c r="I197" i="24"/>
  <c r="I198" i="24"/>
  <c r="I199" i="24"/>
  <c r="I200" i="24"/>
  <c r="I201" i="24"/>
  <c r="I202" i="24"/>
  <c r="I203" i="24"/>
  <c r="I204" i="24"/>
  <c r="I205" i="24"/>
  <c r="I184" i="24"/>
  <c r="H185" i="24"/>
  <c r="H186" i="24"/>
  <c r="H187" i="24"/>
  <c r="H188" i="24"/>
  <c r="H189" i="24"/>
  <c r="H190" i="24"/>
  <c r="H191" i="24"/>
  <c r="H192" i="24"/>
  <c r="H193" i="24"/>
  <c r="H194" i="24"/>
  <c r="H195" i="24"/>
  <c r="H196" i="24"/>
  <c r="H197" i="24"/>
  <c r="H198" i="24"/>
  <c r="H199" i="24"/>
  <c r="H200" i="24"/>
  <c r="H201" i="24"/>
  <c r="H202" i="24"/>
  <c r="H203" i="24"/>
  <c r="H204" i="24"/>
  <c r="H205" i="24"/>
  <c r="H184" i="24"/>
  <c r="A29" i="2"/>
  <c r="E37" i="9"/>
  <c r="G29" i="2" s="1"/>
  <c r="D37" i="9"/>
  <c r="F29" i="2" s="1"/>
  <c r="J29" i="2" s="1"/>
  <c r="C37" i="9"/>
  <c r="E29" i="2" s="1"/>
  <c r="I29" i="2" s="1"/>
  <c r="B37" i="9"/>
  <c r="D29" i="2" s="1"/>
  <c r="H29" i="2" s="1"/>
  <c r="C27" i="9"/>
  <c r="D27" i="9"/>
  <c r="E27" i="9"/>
  <c r="B27" i="9"/>
  <c r="K39" i="24"/>
  <c r="K40" i="24"/>
  <c r="K41" i="24"/>
  <c r="M41" i="24" s="1"/>
  <c r="K42" i="24"/>
  <c r="M42" i="24" s="1"/>
  <c r="K43" i="24"/>
  <c r="M43" i="24" s="1"/>
  <c r="K44" i="24"/>
  <c r="K45" i="24"/>
  <c r="K46" i="24"/>
  <c r="K47" i="24"/>
  <c r="K48" i="24"/>
  <c r="K49" i="24"/>
  <c r="K50" i="24"/>
  <c r="K51" i="24"/>
  <c r="L39" i="24"/>
  <c r="L40" i="24"/>
  <c r="L41" i="24"/>
  <c r="L42" i="24"/>
  <c r="L43" i="24"/>
  <c r="L44" i="24"/>
  <c r="L45" i="24"/>
  <c r="L46" i="24"/>
  <c r="L47" i="24"/>
  <c r="L48" i="24"/>
  <c r="L49" i="24"/>
  <c r="L50" i="24"/>
  <c r="L51" i="24"/>
  <c r="H23" i="24"/>
  <c r="I23" i="24"/>
  <c r="J14" i="24"/>
  <c r="I14" i="24"/>
  <c r="J15" i="24"/>
  <c r="I15" i="24"/>
  <c r="J16" i="24"/>
  <c r="I16" i="24"/>
  <c r="J17" i="24"/>
  <c r="I17" i="24"/>
  <c r="J18" i="24"/>
  <c r="I18" i="24"/>
  <c r="B138" i="24" l="1"/>
  <c r="C138" i="24" s="1"/>
  <c r="K19" i="5"/>
  <c r="K20" i="5"/>
  <c r="K21" i="5"/>
  <c r="K22" i="5"/>
  <c r="M52" i="24"/>
  <c r="Q48" i="24"/>
  <c r="J23" i="24"/>
  <c r="Q40" i="24"/>
  <c r="B144" i="24" s="1"/>
  <c r="C144" i="24" s="1"/>
  <c r="Q47" i="24"/>
  <c r="Q39" i="24"/>
  <c r="Q45" i="24"/>
  <c r="M48" i="24"/>
  <c r="Q51" i="24"/>
  <c r="Q50" i="24"/>
  <c r="K15" i="24"/>
  <c r="Q46" i="24"/>
  <c r="Q44" i="24"/>
  <c r="Q49" i="24"/>
  <c r="B142" i="24" s="1"/>
  <c r="C142" i="24" s="1"/>
  <c r="K29" i="2"/>
  <c r="M40" i="24"/>
  <c r="M39" i="24"/>
  <c r="Q43" i="24"/>
  <c r="Q42" i="24"/>
  <c r="Q41" i="24"/>
  <c r="K14" i="24"/>
  <c r="K16" i="24"/>
  <c r="K18" i="24"/>
  <c r="K17" i="24"/>
  <c r="J213" i="24" l="1"/>
  <c r="K213" i="24"/>
  <c r="K212" i="24"/>
  <c r="J212" i="24"/>
  <c r="H210" i="24"/>
  <c r="G210" i="24"/>
  <c r="D65" i="24"/>
  <c r="D66" i="24"/>
  <c r="D67" i="24"/>
  <c r="B47" i="18" l="1"/>
  <c r="C47" i="18"/>
  <c r="D47" i="18"/>
  <c r="B35" i="18"/>
  <c r="C35" i="18"/>
  <c r="D35" i="18"/>
  <c r="E47" i="18"/>
  <c r="M44" i="24"/>
  <c r="M45" i="24"/>
  <c r="N46" i="24"/>
  <c r="M47" i="24"/>
  <c r="M49" i="24"/>
  <c r="M50" i="24"/>
  <c r="N51" i="24"/>
  <c r="H22" i="24"/>
  <c r="I22" i="24"/>
  <c r="I13" i="24"/>
  <c r="J13" i="24"/>
  <c r="B171" i="9"/>
  <c r="B149" i="9"/>
  <c r="B100" i="9"/>
  <c r="E35" i="18" l="1"/>
  <c r="C161" i="2" l="1"/>
  <c r="D21" i="1" l="1"/>
  <c r="E21" i="1" s="1"/>
  <c r="D22" i="1"/>
  <c r="E22" i="1" s="1"/>
  <c r="D23" i="1"/>
  <c r="E23" i="1" s="1"/>
  <c r="D20" i="1"/>
  <c r="E20" i="1" s="1"/>
  <c r="F11" i="1"/>
  <c r="I11" i="1" s="1"/>
  <c r="F12" i="1"/>
  <c r="I12" i="1" s="1"/>
  <c r="F13" i="1"/>
  <c r="I13" i="1" s="1"/>
  <c r="F10" i="1"/>
  <c r="I10" i="1" s="1"/>
  <c r="E10" i="1"/>
  <c r="H10" i="1" s="1"/>
  <c r="E11" i="1"/>
  <c r="H11" i="1" s="1"/>
  <c r="E12" i="1"/>
  <c r="H12" i="1" s="1"/>
  <c r="E13" i="1"/>
  <c r="H13" i="1" s="1"/>
  <c r="D11" i="1"/>
  <c r="G11" i="1" s="1"/>
  <c r="D12" i="1"/>
  <c r="G12" i="1" s="1"/>
  <c r="D13" i="1"/>
  <c r="G13" i="1" s="1"/>
  <c r="G10" i="1"/>
  <c r="A20" i="14"/>
  <c r="A19" i="14"/>
  <c r="G26" i="21"/>
  <c r="D266" i="21"/>
  <c r="D267" i="21"/>
  <c r="D268" i="21"/>
  <c r="D269" i="21"/>
  <c r="D270" i="21"/>
  <c r="D271" i="21"/>
  <c r="D272" i="21"/>
  <c r="D273" i="21"/>
  <c r="D274" i="21"/>
  <c r="D275" i="21"/>
  <c r="D276" i="21"/>
  <c r="D277" i="21"/>
  <c r="D278" i="21"/>
  <c r="D279" i="21"/>
  <c r="D280" i="21"/>
  <c r="D281" i="21"/>
  <c r="D282" i="21"/>
  <c r="D283" i="21"/>
  <c r="D284" i="21"/>
  <c r="D285" i="21"/>
  <c r="D286" i="21"/>
  <c r="D287" i="21"/>
  <c r="D288" i="21"/>
  <c r="D289" i="21"/>
  <c r="D290" i="21"/>
  <c r="D291" i="21"/>
  <c r="D292" i="21"/>
  <c r="D293" i="21"/>
  <c r="D294" i="21"/>
  <c r="D295" i="21"/>
  <c r="D296" i="21"/>
  <c r="D297" i="21"/>
  <c r="D298" i="21"/>
  <c r="D299" i="21"/>
  <c r="D300" i="21"/>
  <c r="D301" i="21"/>
  <c r="D302" i="21"/>
  <c r="D303" i="21"/>
  <c r="D304" i="21"/>
  <c r="D305" i="21"/>
  <c r="D306" i="21"/>
  <c r="D307" i="21"/>
  <c r="D308" i="21"/>
  <c r="D309" i="21"/>
  <c r="D310" i="21"/>
  <c r="D311" i="21"/>
  <c r="D312" i="21"/>
  <c r="D313" i="21"/>
  <c r="D314" i="21"/>
  <c r="D315" i="21"/>
  <c r="D316" i="21"/>
  <c r="D317" i="21"/>
  <c r="D318" i="21"/>
  <c r="D319" i="21"/>
  <c r="D320" i="21"/>
  <c r="D321" i="21"/>
  <c r="D322" i="21"/>
  <c r="D323" i="21"/>
  <c r="D324" i="21"/>
  <c r="D325" i="21"/>
  <c r="D326" i="21"/>
  <c r="D327" i="21"/>
  <c r="D328" i="21"/>
  <c r="D329" i="21"/>
  <c r="D330" i="21"/>
  <c r="D331" i="21"/>
  <c r="D332" i="21"/>
  <c r="D333" i="21"/>
  <c r="D334" i="21"/>
  <c r="D335" i="21"/>
  <c r="D336" i="21"/>
  <c r="D337" i="21"/>
  <c r="D338" i="21"/>
  <c r="D339" i="21"/>
  <c r="D340" i="21"/>
  <c r="D341" i="21"/>
  <c r="D342" i="21"/>
  <c r="D343" i="21"/>
  <c r="D344" i="21"/>
  <c r="D345" i="21"/>
  <c r="D346" i="21"/>
  <c r="D347" i="21"/>
  <c r="D348" i="21"/>
  <c r="D349" i="21"/>
  <c r="D350" i="21"/>
  <c r="D351" i="21"/>
  <c r="D352" i="21"/>
  <c r="D353" i="21"/>
  <c r="D354" i="21"/>
  <c r="D355" i="21"/>
  <c r="D356" i="21"/>
  <c r="D357" i="21"/>
  <c r="D358" i="21"/>
  <c r="D359" i="21"/>
  <c r="D360" i="21"/>
  <c r="D361" i="21"/>
  <c r="D362" i="21"/>
  <c r="D363" i="21"/>
  <c r="D364" i="21"/>
  <c r="D265" i="21"/>
  <c r="G25" i="21"/>
  <c r="G24" i="21"/>
  <c r="G23" i="21"/>
  <c r="G22" i="21"/>
  <c r="G21" i="21"/>
  <c r="G20" i="21"/>
  <c r="G19" i="21"/>
  <c r="G18" i="21"/>
  <c r="G17" i="21"/>
  <c r="G16" i="21"/>
  <c r="G15" i="21"/>
  <c r="G14" i="21"/>
  <c r="G13" i="21"/>
  <c r="G12" i="21"/>
  <c r="G11" i="21"/>
  <c r="C253" i="21"/>
  <c r="D253" i="21" s="1"/>
  <c r="C254" i="21"/>
  <c r="D254" i="21" s="1"/>
  <c r="C255" i="21"/>
  <c r="D255" i="21" s="1"/>
  <c r="C256" i="21"/>
  <c r="D256" i="21" s="1"/>
  <c r="C257" i="21"/>
  <c r="D257" i="21" s="1"/>
  <c r="C258" i="21"/>
  <c r="D258" i="21" s="1"/>
  <c r="C259" i="21"/>
  <c r="D259" i="21" s="1"/>
  <c r="C260" i="21"/>
  <c r="D260" i="21" s="1"/>
  <c r="C261" i="21"/>
  <c r="D261" i="21" s="1"/>
  <c r="C262" i="21"/>
  <c r="D262" i="21" s="1"/>
  <c r="C252" i="21"/>
  <c r="A253" i="21"/>
  <c r="A254" i="21"/>
  <c r="A255" i="21"/>
  <c r="A256" i="21"/>
  <c r="A257" i="21"/>
  <c r="A258" i="21"/>
  <c r="A259" i="21"/>
  <c r="A260" i="21"/>
  <c r="A261" i="21"/>
  <c r="A262" i="21"/>
  <c r="A252" i="21"/>
  <c r="C244" i="21"/>
  <c r="D244" i="21" s="1"/>
  <c r="C245" i="21"/>
  <c r="D245" i="21" s="1"/>
  <c r="C246" i="21"/>
  <c r="D246" i="21" s="1"/>
  <c r="C247" i="21"/>
  <c r="D247" i="21" s="1"/>
  <c r="C248" i="21"/>
  <c r="D248" i="21" s="1"/>
  <c r="C249" i="21"/>
  <c r="D249" i="21" s="1"/>
  <c r="C243" i="21"/>
  <c r="A244" i="21"/>
  <c r="A245" i="21"/>
  <c r="A246" i="21"/>
  <c r="A247" i="21"/>
  <c r="A248" i="21"/>
  <c r="A249" i="21"/>
  <c r="A243" i="21"/>
  <c r="C236" i="21"/>
  <c r="D236" i="21" s="1"/>
  <c r="C237" i="21"/>
  <c r="D237" i="21" s="1"/>
  <c r="C238" i="21"/>
  <c r="D238" i="21" s="1"/>
  <c r="C239" i="21"/>
  <c r="D239" i="21" s="1"/>
  <c r="C240" i="21"/>
  <c r="D240" i="21" s="1"/>
  <c r="C235" i="21"/>
  <c r="A236" i="21"/>
  <c r="A237" i="21"/>
  <c r="A238" i="21"/>
  <c r="A239" i="21"/>
  <c r="A240" i="21"/>
  <c r="A235" i="21"/>
  <c r="C215" i="21"/>
  <c r="D215" i="21" s="1"/>
  <c r="C216" i="21"/>
  <c r="D216" i="21" s="1"/>
  <c r="C217" i="21"/>
  <c r="D217" i="21" s="1"/>
  <c r="C218" i="21"/>
  <c r="D218" i="21" s="1"/>
  <c r="C219" i="21"/>
  <c r="D219" i="21" s="1"/>
  <c r="C220" i="21"/>
  <c r="D220" i="21" s="1"/>
  <c r="C221" i="21"/>
  <c r="D221" i="21" s="1"/>
  <c r="C222" i="21"/>
  <c r="D222" i="21" s="1"/>
  <c r="C223" i="21"/>
  <c r="D223" i="21" s="1"/>
  <c r="C224" i="21"/>
  <c r="D224" i="21" s="1"/>
  <c r="C225" i="21"/>
  <c r="D225" i="21" s="1"/>
  <c r="C226" i="21"/>
  <c r="D226" i="21" s="1"/>
  <c r="C227" i="21"/>
  <c r="D227" i="21" s="1"/>
  <c r="C228" i="21"/>
  <c r="D228" i="21" s="1"/>
  <c r="C229" i="21"/>
  <c r="D229" i="21" s="1"/>
  <c r="C230" i="21"/>
  <c r="D230" i="21" s="1"/>
  <c r="C231" i="21"/>
  <c r="D231" i="21" s="1"/>
  <c r="C232" i="21"/>
  <c r="D232" i="21" s="1"/>
  <c r="A215" i="21"/>
  <c r="A216" i="21"/>
  <c r="A217" i="21"/>
  <c r="A218" i="21"/>
  <c r="A219" i="21"/>
  <c r="A220" i="21"/>
  <c r="A221" i="21"/>
  <c r="A222" i="21"/>
  <c r="A223" i="21"/>
  <c r="A224" i="21"/>
  <c r="A225" i="21"/>
  <c r="A226" i="21"/>
  <c r="A227" i="21"/>
  <c r="A228" i="21"/>
  <c r="A229" i="21"/>
  <c r="A230" i="21"/>
  <c r="A231" i="21"/>
  <c r="A232" i="21"/>
  <c r="A214" i="21"/>
  <c r="C209" i="21"/>
  <c r="D209" i="21" s="1"/>
  <c r="C210" i="21"/>
  <c r="D210" i="21" s="1"/>
  <c r="C211" i="21"/>
  <c r="D211" i="21" s="1"/>
  <c r="C208" i="21"/>
  <c r="D208" i="21" s="1"/>
  <c r="A209" i="21"/>
  <c r="A210" i="21"/>
  <c r="A211" i="21"/>
  <c r="A208" i="21"/>
  <c r="C202" i="21"/>
  <c r="D202" i="21" s="1"/>
  <c r="C203" i="21"/>
  <c r="D203" i="21" s="1"/>
  <c r="C204" i="21"/>
  <c r="D204" i="21" s="1"/>
  <c r="C205" i="21"/>
  <c r="D205" i="21" s="1"/>
  <c r="C201" i="21"/>
  <c r="D201" i="21" s="1"/>
  <c r="A202" i="21"/>
  <c r="A203" i="21"/>
  <c r="A204" i="21"/>
  <c r="A205" i="21"/>
  <c r="A201" i="21"/>
  <c r="C192" i="21"/>
  <c r="D192" i="21" s="1"/>
  <c r="C193" i="21"/>
  <c r="D193" i="21" s="1"/>
  <c r="C194" i="21"/>
  <c r="D194" i="21" s="1"/>
  <c r="C195" i="21"/>
  <c r="D195" i="21" s="1"/>
  <c r="C196" i="21"/>
  <c r="D196" i="21" s="1"/>
  <c r="C197" i="21"/>
  <c r="D197" i="21" s="1"/>
  <c r="C198" i="21"/>
  <c r="D198" i="21" s="1"/>
  <c r="C191" i="21"/>
  <c r="D191" i="21" s="1"/>
  <c r="A192" i="21"/>
  <c r="A193" i="21"/>
  <c r="A194" i="21"/>
  <c r="A195" i="21"/>
  <c r="A196" i="21"/>
  <c r="A197" i="21"/>
  <c r="A198" i="21"/>
  <c r="A191" i="21"/>
  <c r="C171" i="21"/>
  <c r="C172" i="21"/>
  <c r="C173" i="21"/>
  <c r="C174" i="21"/>
  <c r="C175" i="21"/>
  <c r="C176" i="21"/>
  <c r="C177" i="21"/>
  <c r="C178" i="21"/>
  <c r="C179" i="21"/>
  <c r="C180" i="21"/>
  <c r="C181" i="21"/>
  <c r="C182" i="21"/>
  <c r="C183" i="21"/>
  <c r="C184" i="21"/>
  <c r="C185" i="21"/>
  <c r="C186" i="21"/>
  <c r="C187" i="21"/>
  <c r="C188" i="21"/>
  <c r="C170" i="21"/>
  <c r="A171" i="21"/>
  <c r="A172" i="21"/>
  <c r="A173" i="21"/>
  <c r="A174" i="21"/>
  <c r="A175" i="21"/>
  <c r="A176" i="21"/>
  <c r="A177" i="21"/>
  <c r="A178" i="21"/>
  <c r="A179" i="21"/>
  <c r="A180" i="21"/>
  <c r="A181" i="21"/>
  <c r="A182" i="21"/>
  <c r="A183" i="21"/>
  <c r="A184" i="21"/>
  <c r="A185" i="21"/>
  <c r="A186" i="21"/>
  <c r="A187" i="21"/>
  <c r="A188" i="21"/>
  <c r="A170" i="21"/>
  <c r="C142" i="21"/>
  <c r="D142" i="21" s="1"/>
  <c r="C143" i="21"/>
  <c r="D143" i="21" s="1"/>
  <c r="C144" i="21"/>
  <c r="D144" i="21" s="1"/>
  <c r="C145" i="21"/>
  <c r="D145" i="21" s="1"/>
  <c r="C146" i="21"/>
  <c r="D146" i="21" s="1"/>
  <c r="C147" i="21"/>
  <c r="D147" i="21" s="1"/>
  <c r="C148" i="21"/>
  <c r="D148" i="21" s="1"/>
  <c r="C149" i="21"/>
  <c r="D149" i="21" s="1"/>
  <c r="C150" i="21"/>
  <c r="D150" i="21" s="1"/>
  <c r="C151" i="21"/>
  <c r="D151" i="21" s="1"/>
  <c r="C152" i="21"/>
  <c r="D152" i="21" s="1"/>
  <c r="C153" i="21"/>
  <c r="D153" i="21" s="1"/>
  <c r="C154" i="21"/>
  <c r="D154" i="21" s="1"/>
  <c r="C155" i="21"/>
  <c r="D155" i="21" s="1"/>
  <c r="C156" i="21"/>
  <c r="D156" i="21" s="1"/>
  <c r="C157" i="21"/>
  <c r="D157" i="21" s="1"/>
  <c r="C158" i="21"/>
  <c r="D158" i="21" s="1"/>
  <c r="C159" i="21"/>
  <c r="D159" i="21" s="1"/>
  <c r="C160" i="21"/>
  <c r="D160" i="21" s="1"/>
  <c r="C161" i="21"/>
  <c r="D161" i="21" s="1"/>
  <c r="C162" i="21"/>
  <c r="D162" i="21" s="1"/>
  <c r="C163" i="21"/>
  <c r="D163" i="21" s="1"/>
  <c r="C164" i="21"/>
  <c r="D164" i="21" s="1"/>
  <c r="C165" i="21"/>
  <c r="D165" i="21" s="1"/>
  <c r="C166" i="21"/>
  <c r="D166" i="21" s="1"/>
  <c r="C167" i="21"/>
  <c r="D167" i="21" s="1"/>
  <c r="C141" i="21"/>
  <c r="A167" i="21"/>
  <c r="A164" i="21"/>
  <c r="A165" i="21"/>
  <c r="A166" i="21"/>
  <c r="A142" i="21"/>
  <c r="A143" i="21"/>
  <c r="A144" i="21"/>
  <c r="A145" i="21"/>
  <c r="A146" i="21"/>
  <c r="A147" i="21"/>
  <c r="A148" i="21"/>
  <c r="A149" i="21"/>
  <c r="A150" i="21"/>
  <c r="A151" i="21"/>
  <c r="A152" i="21"/>
  <c r="A153" i="21"/>
  <c r="A154" i="21"/>
  <c r="A155" i="21"/>
  <c r="A156" i="21"/>
  <c r="A157" i="21"/>
  <c r="A158" i="21"/>
  <c r="A159" i="21"/>
  <c r="A160" i="21"/>
  <c r="A161" i="21"/>
  <c r="A162" i="21"/>
  <c r="A163" i="21"/>
  <c r="A141" i="21"/>
  <c r="C112" i="21"/>
  <c r="D112" i="21" s="1"/>
  <c r="C113" i="21"/>
  <c r="D113" i="21" s="1"/>
  <c r="C114" i="21"/>
  <c r="D114" i="21" s="1"/>
  <c r="C115" i="21"/>
  <c r="D115" i="21" s="1"/>
  <c r="C116" i="21"/>
  <c r="D116" i="21" s="1"/>
  <c r="C117" i="21"/>
  <c r="D117" i="21" s="1"/>
  <c r="C118" i="21"/>
  <c r="D118" i="21" s="1"/>
  <c r="C119" i="21"/>
  <c r="D119" i="21" s="1"/>
  <c r="C120" i="21"/>
  <c r="D120" i="21" s="1"/>
  <c r="C121" i="21"/>
  <c r="D121" i="21" s="1"/>
  <c r="C122" i="21"/>
  <c r="D122" i="21" s="1"/>
  <c r="C123" i="21"/>
  <c r="D123" i="21" s="1"/>
  <c r="C124" i="21"/>
  <c r="D124" i="21" s="1"/>
  <c r="C125" i="21"/>
  <c r="D125" i="21" s="1"/>
  <c r="C126" i="21"/>
  <c r="D126" i="21" s="1"/>
  <c r="C127" i="21"/>
  <c r="D127" i="21" s="1"/>
  <c r="C128" i="21"/>
  <c r="D128" i="21" s="1"/>
  <c r="C129" i="21"/>
  <c r="D129" i="21" s="1"/>
  <c r="C130" i="21"/>
  <c r="D130" i="21" s="1"/>
  <c r="C131" i="21"/>
  <c r="D131" i="21" s="1"/>
  <c r="C132" i="21"/>
  <c r="D132" i="21" s="1"/>
  <c r="C133" i="21"/>
  <c r="D133" i="21" s="1"/>
  <c r="C134" i="21"/>
  <c r="D134" i="21" s="1"/>
  <c r="C135" i="21"/>
  <c r="D135" i="21" s="1"/>
  <c r="C136" i="21"/>
  <c r="D136" i="21" s="1"/>
  <c r="C137" i="21"/>
  <c r="D137" i="21" s="1"/>
  <c r="C138" i="21"/>
  <c r="D138" i="21" s="1"/>
  <c r="C111" i="21"/>
  <c r="D111" i="21" s="1"/>
  <c r="A137" i="21"/>
  <c r="A138"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11" i="21"/>
  <c r="C105" i="21"/>
  <c r="D105" i="21" s="1"/>
  <c r="C106" i="21"/>
  <c r="D106" i="21" s="1"/>
  <c r="C107" i="21"/>
  <c r="D107" i="21" s="1"/>
  <c r="C108" i="21"/>
  <c r="D108" i="21" s="1"/>
  <c r="C104" i="21"/>
  <c r="A105" i="21"/>
  <c r="A106" i="21"/>
  <c r="A107" i="21"/>
  <c r="A108" i="21"/>
  <c r="A104" i="21"/>
  <c r="C84" i="21"/>
  <c r="D84" i="21" s="1"/>
  <c r="C85" i="21"/>
  <c r="D85" i="21" s="1"/>
  <c r="C86" i="21"/>
  <c r="D86" i="21" s="1"/>
  <c r="C87" i="21"/>
  <c r="D87" i="21" s="1"/>
  <c r="C88" i="21"/>
  <c r="D88" i="21" s="1"/>
  <c r="C89" i="21"/>
  <c r="D89" i="21" s="1"/>
  <c r="C90" i="21"/>
  <c r="D90" i="21" s="1"/>
  <c r="C91" i="21"/>
  <c r="D91" i="21" s="1"/>
  <c r="C92" i="21"/>
  <c r="D92" i="21" s="1"/>
  <c r="C93" i="21"/>
  <c r="D93" i="21" s="1"/>
  <c r="C94" i="21"/>
  <c r="D94" i="21" s="1"/>
  <c r="C95" i="21"/>
  <c r="D95" i="21" s="1"/>
  <c r="C96" i="21"/>
  <c r="D96" i="21" s="1"/>
  <c r="C97" i="21"/>
  <c r="D97" i="21" s="1"/>
  <c r="C98" i="21"/>
  <c r="D98" i="21" s="1"/>
  <c r="C99" i="21"/>
  <c r="D99" i="21" s="1"/>
  <c r="C100" i="21"/>
  <c r="D100" i="21" s="1"/>
  <c r="C101" i="21"/>
  <c r="D101" i="21" s="1"/>
  <c r="C83" i="21"/>
  <c r="A84" i="21"/>
  <c r="A85" i="21"/>
  <c r="A86" i="21"/>
  <c r="A87" i="21"/>
  <c r="A88" i="21"/>
  <c r="A89" i="21"/>
  <c r="A90" i="21"/>
  <c r="A91" i="21"/>
  <c r="A92" i="21"/>
  <c r="A93" i="21"/>
  <c r="A94" i="21"/>
  <c r="A95" i="21"/>
  <c r="A96" i="21"/>
  <c r="A97" i="21"/>
  <c r="A98" i="21"/>
  <c r="A99" i="21"/>
  <c r="A100" i="21"/>
  <c r="A101" i="21"/>
  <c r="A83" i="21"/>
  <c r="C67" i="21"/>
  <c r="D67" i="21" s="1"/>
  <c r="C68" i="21"/>
  <c r="D68" i="21" s="1"/>
  <c r="C69" i="21"/>
  <c r="D69" i="21" s="1"/>
  <c r="C70" i="21"/>
  <c r="D70" i="21" s="1"/>
  <c r="C71" i="21"/>
  <c r="D71" i="21" s="1"/>
  <c r="C72" i="21"/>
  <c r="D72" i="21" s="1"/>
  <c r="C73" i="21"/>
  <c r="D73" i="21" s="1"/>
  <c r="C74" i="21"/>
  <c r="D74" i="21" s="1"/>
  <c r="C75" i="21"/>
  <c r="D75" i="21" s="1"/>
  <c r="C76" i="21"/>
  <c r="D76" i="21" s="1"/>
  <c r="C77" i="21"/>
  <c r="D77" i="21" s="1"/>
  <c r="C78" i="21"/>
  <c r="D78" i="21" s="1"/>
  <c r="C79" i="21"/>
  <c r="D79" i="21" s="1"/>
  <c r="C80" i="21"/>
  <c r="D80" i="21" s="1"/>
  <c r="C66" i="21"/>
  <c r="A80" i="21"/>
  <c r="A67" i="21"/>
  <c r="A68" i="21"/>
  <c r="A69" i="21"/>
  <c r="A70" i="21"/>
  <c r="A71" i="21"/>
  <c r="A72" i="21"/>
  <c r="A73" i="21"/>
  <c r="A74" i="21"/>
  <c r="A75" i="21"/>
  <c r="A76" i="21"/>
  <c r="A77" i="21"/>
  <c r="A78" i="21"/>
  <c r="A79" i="21"/>
  <c r="A66" i="21"/>
  <c r="C35" i="21"/>
  <c r="D35" i="21" s="1"/>
  <c r="C36" i="21"/>
  <c r="D36" i="21" s="1"/>
  <c r="C37" i="21"/>
  <c r="D37" i="21" s="1"/>
  <c r="C38" i="21"/>
  <c r="D38" i="21" s="1"/>
  <c r="C39" i="21"/>
  <c r="D39" i="21" s="1"/>
  <c r="C40" i="21"/>
  <c r="D40" i="21" s="1"/>
  <c r="C41" i="21"/>
  <c r="D41" i="21" s="1"/>
  <c r="C42" i="21"/>
  <c r="D42" i="21" s="1"/>
  <c r="C43" i="21"/>
  <c r="D43" i="21" s="1"/>
  <c r="C44" i="21"/>
  <c r="D44" i="21" s="1"/>
  <c r="C45" i="21"/>
  <c r="D45" i="21" s="1"/>
  <c r="C46" i="21"/>
  <c r="D46" i="21" s="1"/>
  <c r="C47" i="21"/>
  <c r="D47" i="21" s="1"/>
  <c r="C48" i="21"/>
  <c r="D48" i="21" s="1"/>
  <c r="C49" i="21"/>
  <c r="D49" i="21" s="1"/>
  <c r="C50" i="21"/>
  <c r="D50" i="21" s="1"/>
  <c r="C51" i="21"/>
  <c r="D51" i="21" s="1"/>
  <c r="C52" i="21"/>
  <c r="D52" i="21" s="1"/>
  <c r="C53" i="21"/>
  <c r="D53" i="21" s="1"/>
  <c r="C54" i="21"/>
  <c r="D54" i="21" s="1"/>
  <c r="C55" i="21"/>
  <c r="D55" i="21" s="1"/>
  <c r="C56" i="21"/>
  <c r="D56" i="21" s="1"/>
  <c r="C57" i="21"/>
  <c r="D57" i="21" s="1"/>
  <c r="C58" i="21"/>
  <c r="D58" i="21" s="1"/>
  <c r="C59" i="21"/>
  <c r="D59" i="21" s="1"/>
  <c r="C60" i="21"/>
  <c r="D60" i="21" s="1"/>
  <c r="C61" i="21"/>
  <c r="D61" i="21" s="1"/>
  <c r="C62" i="21"/>
  <c r="D62" i="21" s="1"/>
  <c r="C63" i="21"/>
  <c r="D63" i="21" s="1"/>
  <c r="C34" i="21"/>
  <c r="D34" i="21" s="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34" i="21"/>
  <c r="C10" i="21"/>
  <c r="D10" i="21" s="1"/>
  <c r="C11" i="21"/>
  <c r="D11" i="21" s="1"/>
  <c r="C12" i="21"/>
  <c r="D12" i="21" s="1"/>
  <c r="C13" i="21"/>
  <c r="D13" i="21" s="1"/>
  <c r="C14" i="21"/>
  <c r="D14" i="21" s="1"/>
  <c r="C15" i="21"/>
  <c r="D15" i="21" s="1"/>
  <c r="C16" i="21"/>
  <c r="D16" i="21" s="1"/>
  <c r="C17" i="21"/>
  <c r="D17" i="21" s="1"/>
  <c r="C18" i="21"/>
  <c r="D18" i="21" s="1"/>
  <c r="C19" i="21"/>
  <c r="D19" i="21" s="1"/>
  <c r="C20" i="21"/>
  <c r="D20" i="21" s="1"/>
  <c r="C21" i="21"/>
  <c r="D21" i="21" s="1"/>
  <c r="C22" i="21"/>
  <c r="D22" i="21" s="1"/>
  <c r="C23" i="21"/>
  <c r="D23" i="21" s="1"/>
  <c r="C24" i="21"/>
  <c r="D24" i="21" s="1"/>
  <c r="C25" i="21"/>
  <c r="D25" i="21" s="1"/>
  <c r="C26" i="21"/>
  <c r="D26" i="21" s="1"/>
  <c r="C27" i="21"/>
  <c r="D27" i="21" s="1"/>
  <c r="C28" i="21"/>
  <c r="D28" i="21" s="1"/>
  <c r="C29" i="21"/>
  <c r="D29" i="21" s="1"/>
  <c r="C30" i="21"/>
  <c r="D30" i="21" s="1"/>
  <c r="C31" i="21"/>
  <c r="D31" i="21" s="1"/>
  <c r="C9" i="21"/>
  <c r="A30" i="21"/>
  <c r="A31" i="21"/>
  <c r="A10" i="21"/>
  <c r="A11" i="21"/>
  <c r="A12" i="21"/>
  <c r="A13" i="21"/>
  <c r="A14" i="21"/>
  <c r="A15" i="21"/>
  <c r="A16" i="21"/>
  <c r="A17" i="21"/>
  <c r="A18" i="21"/>
  <c r="A19" i="21"/>
  <c r="A20" i="21"/>
  <c r="A21" i="21"/>
  <c r="A22" i="21"/>
  <c r="A23" i="21"/>
  <c r="A24" i="21"/>
  <c r="A25" i="21"/>
  <c r="A26" i="21"/>
  <c r="A27" i="21"/>
  <c r="A28" i="21"/>
  <c r="A29" i="21"/>
  <c r="A9" i="21"/>
  <c r="A58" i="23"/>
  <c r="A59" i="23"/>
  <c r="A60" i="23"/>
  <c r="A61" i="23"/>
  <c r="A62" i="23"/>
  <c r="A63" i="23"/>
  <c r="A64" i="23"/>
  <c r="A65" i="23"/>
  <c r="A66" i="23"/>
  <c r="A67" i="23"/>
  <c r="A68" i="23"/>
  <c r="A69" i="23"/>
  <c r="A70" i="23"/>
  <c r="A71" i="23"/>
  <c r="A72" i="23"/>
  <c r="A73" i="23"/>
  <c r="A74" i="23"/>
  <c r="A75" i="23"/>
  <c r="A76" i="23"/>
  <c r="A77" i="23"/>
  <c r="A78" i="23"/>
  <c r="A57" i="23"/>
  <c r="B49" i="23"/>
  <c r="B50" i="23"/>
  <c r="B51" i="23"/>
  <c r="B52" i="23"/>
  <c r="B53" i="23"/>
  <c r="B54" i="23"/>
  <c r="B48" i="23"/>
  <c r="I21" i="23"/>
  <c r="I22" i="23"/>
  <c r="I23" i="23"/>
  <c r="I24" i="23"/>
  <c r="I25" i="23"/>
  <c r="I26" i="23"/>
  <c r="I27" i="23"/>
  <c r="I28" i="23"/>
  <c r="I29" i="23"/>
  <c r="I30" i="23"/>
  <c r="I31" i="23"/>
  <c r="I32" i="23"/>
  <c r="I33" i="23"/>
  <c r="I34" i="23"/>
  <c r="I35" i="23"/>
  <c r="I36" i="23"/>
  <c r="I37" i="23"/>
  <c r="I38" i="23"/>
  <c r="I39" i="23"/>
  <c r="I40" i="23"/>
  <c r="I41" i="23"/>
  <c r="I20" i="23"/>
  <c r="I12" i="23"/>
  <c r="I13" i="23"/>
  <c r="I14" i="23"/>
  <c r="I15" i="23"/>
  <c r="I16" i="23"/>
  <c r="H17" i="23"/>
  <c r="I11" i="23"/>
  <c r="G20" i="23"/>
  <c r="K20" i="23" s="1"/>
  <c r="G21" i="23"/>
  <c r="K21" i="23" s="1"/>
  <c r="G22" i="23"/>
  <c r="K22" i="23" s="1"/>
  <c r="G23" i="23"/>
  <c r="K23" i="23" s="1"/>
  <c r="G24" i="23"/>
  <c r="K24" i="23" s="1"/>
  <c r="G25" i="23"/>
  <c r="K25" i="23" s="1"/>
  <c r="G26" i="23"/>
  <c r="K26" i="23" s="1"/>
  <c r="G27" i="23"/>
  <c r="K27" i="23" s="1"/>
  <c r="G28" i="23"/>
  <c r="K28" i="23" s="1"/>
  <c r="G29" i="23"/>
  <c r="K29" i="23" s="1"/>
  <c r="G30" i="23"/>
  <c r="K30" i="23" s="1"/>
  <c r="G31" i="23"/>
  <c r="K31" i="23" s="1"/>
  <c r="G32" i="23"/>
  <c r="K32" i="23" s="1"/>
  <c r="G33" i="23"/>
  <c r="K33" i="23" s="1"/>
  <c r="G34" i="23"/>
  <c r="K34" i="23" s="1"/>
  <c r="G35" i="23"/>
  <c r="K35" i="23" s="1"/>
  <c r="G36" i="23"/>
  <c r="K36" i="23" s="1"/>
  <c r="G37" i="23"/>
  <c r="K37" i="23" s="1"/>
  <c r="G38" i="23"/>
  <c r="K38" i="23" s="1"/>
  <c r="G39" i="23"/>
  <c r="K39" i="23" s="1"/>
  <c r="G40" i="23"/>
  <c r="K40" i="23" s="1"/>
  <c r="G41" i="23"/>
  <c r="K41" i="23" s="1"/>
  <c r="F21" i="23"/>
  <c r="J21" i="23" s="1"/>
  <c r="F22" i="23"/>
  <c r="J22" i="23" s="1"/>
  <c r="F23" i="23"/>
  <c r="J23" i="23" s="1"/>
  <c r="F24" i="23"/>
  <c r="J24" i="23" s="1"/>
  <c r="F25" i="23"/>
  <c r="J25" i="23" s="1"/>
  <c r="F26" i="23"/>
  <c r="J26" i="23" s="1"/>
  <c r="F27" i="23"/>
  <c r="J27" i="23" s="1"/>
  <c r="F28" i="23"/>
  <c r="J28" i="23" s="1"/>
  <c r="F29" i="23"/>
  <c r="J29" i="23" s="1"/>
  <c r="F30" i="23"/>
  <c r="J30" i="23" s="1"/>
  <c r="F31" i="23"/>
  <c r="J31" i="23" s="1"/>
  <c r="F32" i="23"/>
  <c r="J32" i="23" s="1"/>
  <c r="F33" i="23"/>
  <c r="J33" i="23" s="1"/>
  <c r="F34" i="23"/>
  <c r="J34" i="23" s="1"/>
  <c r="F35" i="23"/>
  <c r="J35" i="23" s="1"/>
  <c r="F36" i="23"/>
  <c r="J36" i="23" s="1"/>
  <c r="F37" i="23"/>
  <c r="J37" i="23" s="1"/>
  <c r="F38" i="23"/>
  <c r="J38" i="23" s="1"/>
  <c r="F39" i="23"/>
  <c r="J39" i="23" s="1"/>
  <c r="F40" i="23"/>
  <c r="J40" i="23" s="1"/>
  <c r="F41" i="23"/>
  <c r="J41" i="23" s="1"/>
  <c r="D21" i="23"/>
  <c r="H21" i="23" s="1"/>
  <c r="D22" i="23"/>
  <c r="H22" i="23" s="1"/>
  <c r="D23" i="23"/>
  <c r="H23" i="23" s="1"/>
  <c r="D24" i="23"/>
  <c r="H24" i="23" s="1"/>
  <c r="D25" i="23"/>
  <c r="H25" i="23" s="1"/>
  <c r="D26" i="23"/>
  <c r="H26" i="23" s="1"/>
  <c r="D27" i="23"/>
  <c r="H27" i="23" s="1"/>
  <c r="D28" i="23"/>
  <c r="H28" i="23" s="1"/>
  <c r="D29" i="23"/>
  <c r="H29" i="23" s="1"/>
  <c r="D30" i="23"/>
  <c r="H30" i="23" s="1"/>
  <c r="D31" i="23"/>
  <c r="H31" i="23" s="1"/>
  <c r="D32" i="23"/>
  <c r="H32" i="23" s="1"/>
  <c r="D33" i="23"/>
  <c r="H33" i="23" s="1"/>
  <c r="D34" i="23"/>
  <c r="H34" i="23" s="1"/>
  <c r="D35" i="23"/>
  <c r="H35" i="23" s="1"/>
  <c r="D36" i="23"/>
  <c r="H36" i="23" s="1"/>
  <c r="D37" i="23"/>
  <c r="H37" i="23" s="1"/>
  <c r="D38" i="23"/>
  <c r="H38" i="23" s="1"/>
  <c r="D39" i="23"/>
  <c r="H39" i="23" s="1"/>
  <c r="D40" i="23"/>
  <c r="H40" i="23" s="1"/>
  <c r="D41" i="23"/>
  <c r="H41" i="23" s="1"/>
  <c r="D20" i="23"/>
  <c r="A21" i="23"/>
  <c r="A22" i="23"/>
  <c r="A23" i="23"/>
  <c r="A24" i="23"/>
  <c r="A25" i="23"/>
  <c r="A26" i="23"/>
  <c r="A27" i="23"/>
  <c r="A28" i="23"/>
  <c r="A29" i="23"/>
  <c r="A30" i="23"/>
  <c r="A31" i="23"/>
  <c r="A32" i="23"/>
  <c r="A33" i="23"/>
  <c r="A34" i="23"/>
  <c r="A35" i="23"/>
  <c r="A36" i="23"/>
  <c r="A37" i="23"/>
  <c r="A38" i="23"/>
  <c r="A39" i="23"/>
  <c r="A40" i="23"/>
  <c r="A41" i="23"/>
  <c r="A20" i="23"/>
  <c r="G17" i="23"/>
  <c r="K17" i="23" s="1"/>
  <c r="G15" i="23"/>
  <c r="K15" i="23" s="1"/>
  <c r="G16" i="23"/>
  <c r="K16" i="23" s="1"/>
  <c r="G14" i="23"/>
  <c r="K14" i="23" s="1"/>
  <c r="G13" i="23"/>
  <c r="K13" i="23" s="1"/>
  <c r="G12" i="23"/>
  <c r="K12" i="23" s="1"/>
  <c r="G11" i="23"/>
  <c r="K11" i="23" s="1"/>
  <c r="F11" i="23"/>
  <c r="J11" i="23" s="1"/>
  <c r="F12" i="23"/>
  <c r="J12" i="23" s="1"/>
  <c r="F13" i="23"/>
  <c r="J13" i="23" s="1"/>
  <c r="F14" i="23"/>
  <c r="J14" i="23" s="1"/>
  <c r="F15" i="23"/>
  <c r="J15" i="23" s="1"/>
  <c r="F16" i="23"/>
  <c r="J16" i="23" s="1"/>
  <c r="E17" i="23"/>
  <c r="I17" i="23" s="1"/>
  <c r="F17" i="23"/>
  <c r="J17" i="23" s="1"/>
  <c r="D15" i="23"/>
  <c r="H15" i="23" s="1"/>
  <c r="D16" i="23"/>
  <c r="H16" i="23" s="1"/>
  <c r="D14" i="23"/>
  <c r="H14" i="23" s="1"/>
  <c r="D13" i="23"/>
  <c r="H13" i="23" s="1"/>
  <c r="D12" i="23"/>
  <c r="H12" i="23" s="1"/>
  <c r="D11" i="23"/>
  <c r="A17" i="23"/>
  <c r="A54" i="23" s="1"/>
  <c r="A15" i="23"/>
  <c r="A52" i="23" s="1"/>
  <c r="A16" i="23"/>
  <c r="A53" i="23" s="1"/>
  <c r="A14" i="23"/>
  <c r="A51" i="23" s="1"/>
  <c r="A13" i="23"/>
  <c r="A50" i="23" s="1"/>
  <c r="A12" i="23"/>
  <c r="A49" i="23" s="1"/>
  <c r="A11" i="23"/>
  <c r="A48" i="23" s="1"/>
  <c r="A185" i="2"/>
  <c r="C185" i="2"/>
  <c r="D185" i="2" s="1"/>
  <c r="C165" i="2"/>
  <c r="D165" i="2" s="1"/>
  <c r="C166" i="2"/>
  <c r="D166" i="2" s="1"/>
  <c r="C167" i="2"/>
  <c r="D167" i="2" s="1"/>
  <c r="C168" i="2"/>
  <c r="D168" i="2" s="1"/>
  <c r="C169" i="2"/>
  <c r="D169" i="2" s="1"/>
  <c r="C170" i="2"/>
  <c r="D170" i="2" s="1"/>
  <c r="C171" i="2"/>
  <c r="D171" i="2" s="1"/>
  <c r="C172" i="2"/>
  <c r="D172" i="2" s="1"/>
  <c r="C173" i="2"/>
  <c r="D173" i="2" s="1"/>
  <c r="C174" i="2"/>
  <c r="D174" i="2" s="1"/>
  <c r="C175" i="2"/>
  <c r="D175" i="2" s="1"/>
  <c r="C176" i="2"/>
  <c r="D176" i="2" s="1"/>
  <c r="C177" i="2"/>
  <c r="D177" i="2" s="1"/>
  <c r="C178" i="2"/>
  <c r="D178" i="2" s="1"/>
  <c r="C179" i="2"/>
  <c r="D179" i="2" s="1"/>
  <c r="C180" i="2"/>
  <c r="D180" i="2" s="1"/>
  <c r="C181" i="2"/>
  <c r="D181" i="2" s="1"/>
  <c r="C182" i="2"/>
  <c r="D182" i="2" s="1"/>
  <c r="C183" i="2"/>
  <c r="D183" i="2" s="1"/>
  <c r="C184" i="2"/>
  <c r="D184" i="2" s="1"/>
  <c r="C164" i="2"/>
  <c r="A165" i="2"/>
  <c r="A166" i="2"/>
  <c r="A167" i="2"/>
  <c r="A168" i="2"/>
  <c r="A169" i="2"/>
  <c r="A170" i="2"/>
  <c r="A171" i="2"/>
  <c r="A172" i="2"/>
  <c r="A173" i="2"/>
  <c r="A174" i="2"/>
  <c r="A175" i="2"/>
  <c r="A176" i="2"/>
  <c r="A177" i="2"/>
  <c r="A178" i="2"/>
  <c r="A179" i="2"/>
  <c r="A180" i="2"/>
  <c r="A181" i="2"/>
  <c r="A182" i="2"/>
  <c r="A183" i="2"/>
  <c r="A184" i="2"/>
  <c r="A164" i="2"/>
  <c r="C155" i="2"/>
  <c r="D155" i="2" s="1"/>
  <c r="C156" i="2"/>
  <c r="D156" i="2" s="1"/>
  <c r="C157" i="2"/>
  <c r="D157" i="2" s="1"/>
  <c r="C158" i="2"/>
  <c r="D158" i="2" s="1"/>
  <c r="C159" i="2"/>
  <c r="D159" i="2" s="1"/>
  <c r="C160" i="2"/>
  <c r="D160" i="2" s="1"/>
  <c r="D161" i="2"/>
  <c r="C154" i="2"/>
  <c r="A155" i="2"/>
  <c r="A156" i="2"/>
  <c r="A157" i="2"/>
  <c r="A158" i="2"/>
  <c r="A159" i="2"/>
  <c r="A160" i="2"/>
  <c r="A161" i="2"/>
  <c r="A154" i="2"/>
  <c r="C139" i="2"/>
  <c r="C140" i="2"/>
  <c r="C141" i="2"/>
  <c r="C142" i="2"/>
  <c r="C143" i="2"/>
  <c r="C144" i="2"/>
  <c r="C145" i="2"/>
  <c r="C146" i="2"/>
  <c r="C138" i="2"/>
  <c r="A139" i="2"/>
  <c r="A140" i="2"/>
  <c r="A141" i="2"/>
  <c r="A142" i="2"/>
  <c r="A143" i="2"/>
  <c r="A144" i="2"/>
  <c r="A145" i="2"/>
  <c r="A146" i="2"/>
  <c r="A138" i="2"/>
  <c r="C127" i="2"/>
  <c r="D127" i="2" s="1"/>
  <c r="C128" i="2"/>
  <c r="D128" i="2" s="1"/>
  <c r="C129" i="2"/>
  <c r="D129" i="2" s="1"/>
  <c r="C130" i="2"/>
  <c r="D130" i="2" s="1"/>
  <c r="C131" i="2"/>
  <c r="D131" i="2" s="1"/>
  <c r="C132" i="2"/>
  <c r="D132" i="2" s="1"/>
  <c r="C133" i="2"/>
  <c r="D133" i="2" s="1"/>
  <c r="C134" i="2"/>
  <c r="D134" i="2" s="1"/>
  <c r="C126" i="2"/>
  <c r="A127" i="2"/>
  <c r="A128" i="2"/>
  <c r="A129" i="2"/>
  <c r="A130" i="2"/>
  <c r="A131" i="2"/>
  <c r="A132" i="2"/>
  <c r="A133" i="2"/>
  <c r="A134" i="2"/>
  <c r="A135" i="2"/>
  <c r="A91" i="2"/>
  <c r="A92" i="2"/>
  <c r="A93" i="2"/>
  <c r="A94" i="2"/>
  <c r="A95" i="2"/>
  <c r="A96" i="2"/>
  <c r="A97" i="2"/>
  <c r="A98" i="2"/>
  <c r="A99" i="2"/>
  <c r="A100" i="2"/>
  <c r="A85" i="2"/>
  <c r="A86" i="2"/>
  <c r="A87" i="2"/>
  <c r="E87" i="2"/>
  <c r="B85" i="9"/>
  <c r="D87" i="2" s="1"/>
  <c r="B130" i="9"/>
  <c r="C135" i="2" s="1"/>
  <c r="D135" i="2" s="1"/>
  <c r="A126" i="2"/>
  <c r="A118" i="2"/>
  <c r="A117" i="2"/>
  <c r="A114" i="2"/>
  <c r="A113" i="2"/>
  <c r="A110" i="2"/>
  <c r="A109" i="2"/>
  <c r="E91" i="2"/>
  <c r="E92" i="2"/>
  <c r="E93" i="2"/>
  <c r="E94" i="2"/>
  <c r="E95" i="2"/>
  <c r="E96" i="2"/>
  <c r="E97" i="2"/>
  <c r="E98" i="2"/>
  <c r="E99" i="2"/>
  <c r="E90" i="2"/>
  <c r="D91" i="2"/>
  <c r="D92" i="2"/>
  <c r="D93" i="2"/>
  <c r="D94" i="2"/>
  <c r="D95" i="2"/>
  <c r="D96" i="2"/>
  <c r="D97" i="2"/>
  <c r="D98" i="2"/>
  <c r="D99" i="2"/>
  <c r="D100" i="2"/>
  <c r="F100" i="2" s="1"/>
  <c r="D90" i="2"/>
  <c r="A90" i="2"/>
  <c r="E85" i="2"/>
  <c r="E84" i="2"/>
  <c r="D85" i="2"/>
  <c r="D86" i="2"/>
  <c r="F86" i="2" s="1"/>
  <c r="D84" i="2"/>
  <c r="A84" i="2"/>
  <c r="K43" i="23" l="1"/>
  <c r="I21" i="18" s="1"/>
  <c r="E25" i="1"/>
  <c r="I62" i="18" s="1"/>
  <c r="G15" i="1"/>
  <c r="B22" i="18" s="1"/>
  <c r="I15" i="1"/>
  <c r="I61" i="18" s="1"/>
  <c r="H21" i="21"/>
  <c r="I44" i="18" s="1"/>
  <c r="H26" i="21"/>
  <c r="I49" i="18" s="1"/>
  <c r="H20" i="21"/>
  <c r="I43" i="18" s="1"/>
  <c r="H19" i="21"/>
  <c r="I42" i="18" s="1"/>
  <c r="H16" i="21"/>
  <c r="I39" i="18" s="1"/>
  <c r="H12" i="21"/>
  <c r="I35" i="18" s="1"/>
  <c r="I43" i="23"/>
  <c r="C18" i="18" s="1"/>
  <c r="F87" i="2"/>
  <c r="F94" i="2"/>
  <c r="F95" i="2"/>
  <c r="F97" i="2"/>
  <c r="F96" i="2"/>
  <c r="F90" i="2"/>
  <c r="F93" i="2"/>
  <c r="F92" i="2"/>
  <c r="F85" i="2"/>
  <c r="F99" i="2"/>
  <c r="F91" i="2"/>
  <c r="F84" i="2"/>
  <c r="F98" i="2"/>
  <c r="F102" i="2" l="1"/>
  <c r="I13" i="18" s="1"/>
  <c r="I63" i="18"/>
  <c r="B46" i="18"/>
  <c r="B34" i="18"/>
  <c r="C42" i="18"/>
  <c r="C30" i="18"/>
  <c r="C75" i="2" l="1"/>
  <c r="D75" i="2" s="1"/>
  <c r="C76" i="2"/>
  <c r="D76" i="2" s="1"/>
  <c r="C74" i="2"/>
  <c r="C71" i="2"/>
  <c r="A75" i="2"/>
  <c r="A76" i="2"/>
  <c r="A74" i="2"/>
  <c r="A71" i="2"/>
  <c r="E51" i="2"/>
  <c r="G51" i="2" s="1"/>
  <c r="E52" i="2"/>
  <c r="G52" i="2" s="1"/>
  <c r="E53" i="2"/>
  <c r="G53" i="2" s="1"/>
  <c r="E54" i="2"/>
  <c r="G54" i="2" s="1"/>
  <c r="E55" i="2"/>
  <c r="F55" i="2" s="1"/>
  <c r="E56" i="2"/>
  <c r="F56" i="2" s="1"/>
  <c r="E57" i="2"/>
  <c r="G57" i="2" s="1"/>
  <c r="E58" i="2"/>
  <c r="F58" i="2" s="1"/>
  <c r="E59" i="2"/>
  <c r="G59" i="2" s="1"/>
  <c r="E60" i="2"/>
  <c r="G60" i="2" s="1"/>
  <c r="E61" i="2"/>
  <c r="G61" i="2" s="1"/>
  <c r="E62" i="2"/>
  <c r="F62" i="2" s="1"/>
  <c r="E63" i="2"/>
  <c r="F63" i="2" s="1"/>
  <c r="E50" i="2"/>
  <c r="F50" i="2" s="1"/>
  <c r="A51" i="2"/>
  <c r="A52" i="2"/>
  <c r="A53" i="2"/>
  <c r="A54" i="2"/>
  <c r="A55" i="2"/>
  <c r="A56" i="2"/>
  <c r="A57" i="2"/>
  <c r="A58" i="2"/>
  <c r="A59" i="2"/>
  <c r="A60" i="2"/>
  <c r="A61" i="2"/>
  <c r="A62" i="2"/>
  <c r="A63" i="2"/>
  <c r="A50" i="2"/>
  <c r="E47" i="2"/>
  <c r="G47" i="2" s="1"/>
  <c r="E42" i="2"/>
  <c r="F42" i="2" s="1"/>
  <c r="E43" i="2"/>
  <c r="F43" i="2" s="1"/>
  <c r="E44" i="2"/>
  <c r="F44" i="2" s="1"/>
  <c r="E45" i="2"/>
  <c r="F45" i="2" s="1"/>
  <c r="E46" i="2"/>
  <c r="G46" i="2" s="1"/>
  <c r="E41" i="2"/>
  <c r="A47" i="2"/>
  <c r="A42" i="2"/>
  <c r="A43" i="2"/>
  <c r="A44" i="2"/>
  <c r="A45" i="2"/>
  <c r="A46" i="2"/>
  <c r="A41" i="2"/>
  <c r="I11" i="2"/>
  <c r="I12" i="2"/>
  <c r="I13" i="2"/>
  <c r="I14" i="2"/>
  <c r="I15" i="2"/>
  <c r="H16" i="2"/>
  <c r="D20" i="2"/>
  <c r="H20" i="2" s="1"/>
  <c r="E20" i="2"/>
  <c r="I20" i="2" s="1"/>
  <c r="F20" i="2"/>
  <c r="J20" i="2" s="1"/>
  <c r="G20" i="2"/>
  <c r="D21" i="2"/>
  <c r="H21" i="2" s="1"/>
  <c r="E21" i="2"/>
  <c r="I21" i="2" s="1"/>
  <c r="F21" i="2"/>
  <c r="J21" i="2" s="1"/>
  <c r="G21" i="2"/>
  <c r="D22" i="2"/>
  <c r="H22" i="2" s="1"/>
  <c r="E22" i="2"/>
  <c r="I22" i="2" s="1"/>
  <c r="F22" i="2"/>
  <c r="J22" i="2" s="1"/>
  <c r="G22" i="2"/>
  <c r="D23" i="2"/>
  <c r="H23" i="2" s="1"/>
  <c r="E23" i="2"/>
  <c r="I23" i="2" s="1"/>
  <c r="F23" i="2"/>
  <c r="J23" i="2" s="1"/>
  <c r="G23" i="2"/>
  <c r="D24" i="2"/>
  <c r="H24" i="2" s="1"/>
  <c r="E24" i="2"/>
  <c r="I24" i="2" s="1"/>
  <c r="F24" i="2"/>
  <c r="J24" i="2" s="1"/>
  <c r="G24" i="2"/>
  <c r="D25" i="2"/>
  <c r="H25" i="2" s="1"/>
  <c r="E25" i="2"/>
  <c r="I25" i="2" s="1"/>
  <c r="F25" i="2"/>
  <c r="J25" i="2" s="1"/>
  <c r="G25" i="2"/>
  <c r="D26" i="2"/>
  <c r="H26" i="2" s="1"/>
  <c r="E26" i="2"/>
  <c r="I26" i="2" s="1"/>
  <c r="F26" i="2"/>
  <c r="J26" i="2" s="1"/>
  <c r="G26" i="2"/>
  <c r="D27" i="2"/>
  <c r="H27" i="2" s="1"/>
  <c r="E27" i="2"/>
  <c r="I27" i="2" s="1"/>
  <c r="F27" i="2"/>
  <c r="J27" i="2" s="1"/>
  <c r="G27" i="2"/>
  <c r="D28" i="2"/>
  <c r="H28" i="2" s="1"/>
  <c r="E28" i="2"/>
  <c r="I28" i="2" s="1"/>
  <c r="F28" i="2"/>
  <c r="J28" i="2" s="1"/>
  <c r="G28" i="2"/>
  <c r="D30" i="2"/>
  <c r="H30" i="2" s="1"/>
  <c r="E30" i="2"/>
  <c r="I30" i="2" s="1"/>
  <c r="F30" i="2"/>
  <c r="J30" i="2" s="1"/>
  <c r="G30" i="2"/>
  <c r="D31" i="2"/>
  <c r="H31" i="2" s="1"/>
  <c r="E31" i="2"/>
  <c r="I31" i="2" s="1"/>
  <c r="F31" i="2"/>
  <c r="J31" i="2" s="1"/>
  <c r="G31" i="2"/>
  <c r="D32" i="2"/>
  <c r="H32" i="2" s="1"/>
  <c r="E32" i="2"/>
  <c r="I32" i="2" s="1"/>
  <c r="F32" i="2"/>
  <c r="J32" i="2" s="1"/>
  <c r="G32" i="2"/>
  <c r="D33" i="2"/>
  <c r="H33" i="2" s="1"/>
  <c r="E33" i="2"/>
  <c r="I33" i="2" s="1"/>
  <c r="F33" i="2"/>
  <c r="J33" i="2" s="1"/>
  <c r="G33" i="2"/>
  <c r="G19" i="2"/>
  <c r="E19" i="2"/>
  <c r="F19" i="2"/>
  <c r="D19" i="2"/>
  <c r="A20" i="2"/>
  <c r="A21" i="2"/>
  <c r="A22" i="2"/>
  <c r="A23" i="2"/>
  <c r="A24" i="2"/>
  <c r="A25" i="2"/>
  <c r="A26" i="2"/>
  <c r="A27" i="2"/>
  <c r="A28" i="2"/>
  <c r="A30" i="2"/>
  <c r="A31" i="2"/>
  <c r="A32" i="2"/>
  <c r="A33" i="2"/>
  <c r="A19" i="2"/>
  <c r="G10" i="2"/>
  <c r="G11" i="2"/>
  <c r="G12" i="2"/>
  <c r="G13" i="2"/>
  <c r="G14" i="2"/>
  <c r="G15" i="2"/>
  <c r="F11" i="2"/>
  <c r="J11" i="2" s="1"/>
  <c r="F12" i="2"/>
  <c r="J12" i="2" s="1"/>
  <c r="F13" i="2"/>
  <c r="J13" i="2" s="1"/>
  <c r="F14" i="2"/>
  <c r="J14" i="2" s="1"/>
  <c r="F15" i="2"/>
  <c r="J15" i="2" s="1"/>
  <c r="F10" i="2"/>
  <c r="G16" i="2"/>
  <c r="F16" i="2"/>
  <c r="J16" i="2" s="1"/>
  <c r="E16" i="2"/>
  <c r="I16" i="2" s="1"/>
  <c r="D11" i="2"/>
  <c r="H11" i="2" s="1"/>
  <c r="D12" i="2"/>
  <c r="H12" i="2" s="1"/>
  <c r="D13" i="2"/>
  <c r="H13" i="2" s="1"/>
  <c r="D14" i="2"/>
  <c r="H14" i="2" s="1"/>
  <c r="D15" i="2"/>
  <c r="H15" i="2" s="1"/>
  <c r="D10" i="2"/>
  <c r="A16" i="2"/>
  <c r="A11" i="2"/>
  <c r="A12" i="2"/>
  <c r="A13" i="2"/>
  <c r="A14" i="2"/>
  <c r="A15" i="2"/>
  <c r="A10" i="2"/>
  <c r="H28" i="14"/>
  <c r="G28" i="14"/>
  <c r="E21" i="14"/>
  <c r="D21" i="14"/>
  <c r="D35" i="5"/>
  <c r="E35" i="5" s="1"/>
  <c r="F211" i="24"/>
  <c r="I210" i="24"/>
  <c r="D211" i="24"/>
  <c r="A21" i="1"/>
  <c r="A22" i="1"/>
  <c r="A23" i="1"/>
  <c r="A20" i="1"/>
  <c r="A11" i="1"/>
  <c r="A12" i="1"/>
  <c r="A13" i="1"/>
  <c r="A10" i="1"/>
  <c r="F11" i="14"/>
  <c r="F12" i="14"/>
  <c r="F10" i="14"/>
  <c r="D11" i="14"/>
  <c r="G11" i="14" s="1"/>
  <c r="E11" i="14"/>
  <c r="H11" i="14" s="1"/>
  <c r="D12" i="14"/>
  <c r="G12" i="14" s="1"/>
  <c r="E12" i="14"/>
  <c r="H12" i="14" s="1"/>
  <c r="E10" i="14"/>
  <c r="D10" i="14"/>
  <c r="E52" i="5"/>
  <c r="E53" i="5"/>
  <c r="E54" i="5"/>
  <c r="E56" i="5"/>
  <c r="E57" i="5"/>
  <c r="B209" i="9"/>
  <c r="D29" i="5"/>
  <c r="E29" i="5" s="1"/>
  <c r="D30" i="5"/>
  <c r="E30" i="5" s="1"/>
  <c r="D31" i="5"/>
  <c r="E31" i="5" s="1"/>
  <c r="D32" i="5"/>
  <c r="E32" i="5" s="1"/>
  <c r="D33" i="5"/>
  <c r="E33" i="5" s="1"/>
  <c r="D34" i="5"/>
  <c r="E34" i="5" s="1"/>
  <c r="I10" i="5"/>
  <c r="I11" i="5"/>
  <c r="E43" i="5" l="1"/>
  <c r="I28" i="18" s="1"/>
  <c r="D55" i="5"/>
  <c r="E55" i="5" s="1"/>
  <c r="G211" i="24"/>
  <c r="J211" i="24" s="1"/>
  <c r="H211" i="24"/>
  <c r="K211" i="24" s="1"/>
  <c r="L212" i="24"/>
  <c r="L213" i="24"/>
  <c r="I28" i="14"/>
  <c r="F53" i="2"/>
  <c r="K14" i="2"/>
  <c r="K23" i="2"/>
  <c r="F61" i="2"/>
  <c r="F57" i="2"/>
  <c r="K22" i="2"/>
  <c r="K20" i="2"/>
  <c r="F47" i="2"/>
  <c r="G62" i="2"/>
  <c r="K12" i="2"/>
  <c r="G58" i="2"/>
  <c r="G43" i="2"/>
  <c r="F54" i="2"/>
  <c r="K25" i="2"/>
  <c r="F52" i="2"/>
  <c r="G45" i="2"/>
  <c r="F59" i="2"/>
  <c r="F51" i="2"/>
  <c r="G56" i="2"/>
  <c r="K11" i="2"/>
  <c r="F46" i="2"/>
  <c r="G44" i="2"/>
  <c r="G63" i="2"/>
  <c r="G55" i="2"/>
  <c r="F60" i="2"/>
  <c r="K16" i="2"/>
  <c r="K21" i="2"/>
  <c r="G42" i="2"/>
  <c r="K31" i="2"/>
  <c r="K30" i="2"/>
  <c r="K33" i="2"/>
  <c r="K26" i="2"/>
  <c r="K24" i="2"/>
  <c r="K13" i="2"/>
  <c r="K32" i="2"/>
  <c r="K15" i="2"/>
  <c r="K28" i="2"/>
  <c r="K27" i="2"/>
  <c r="I12" i="14"/>
  <c r="I11" i="14"/>
  <c r="G50" i="2"/>
  <c r="L211" i="24" l="1"/>
  <c r="I211" i="24"/>
  <c r="D252" i="21" l="1"/>
  <c r="H25" i="21" s="1"/>
  <c r="I48" i="18" s="1"/>
  <c r="C214" i="21"/>
  <c r="D187" i="21"/>
  <c r="D188" i="21"/>
  <c r="D141" i="21"/>
  <c r="H17" i="21" s="1"/>
  <c r="I40" i="18" s="1"/>
  <c r="D104" i="21"/>
  <c r="H15" i="21" s="1"/>
  <c r="I38" i="18" s="1"/>
  <c r="D66" i="21"/>
  <c r="H13" i="21" s="1"/>
  <c r="I36" i="18" s="1"/>
  <c r="D9" i="21"/>
  <c r="H11" i="21" s="1"/>
  <c r="D54" i="23"/>
  <c r="H11" i="23"/>
  <c r="G30" i="14"/>
  <c r="H30" i="14"/>
  <c r="G31" i="14"/>
  <c r="H31" i="14"/>
  <c r="G32" i="14"/>
  <c r="H32" i="14"/>
  <c r="G33" i="14"/>
  <c r="H33" i="14"/>
  <c r="G34" i="14"/>
  <c r="H34" i="14"/>
  <c r="G35" i="14"/>
  <c r="H35" i="14"/>
  <c r="G36" i="14"/>
  <c r="H36" i="14"/>
  <c r="G37" i="14"/>
  <c r="H37" i="14"/>
  <c r="G38" i="14"/>
  <c r="H38" i="14"/>
  <c r="G39" i="14"/>
  <c r="H39" i="14"/>
  <c r="G40" i="14"/>
  <c r="H40" i="14"/>
  <c r="G41" i="14"/>
  <c r="H41" i="14"/>
  <c r="G42" i="14"/>
  <c r="H42" i="14"/>
  <c r="G43" i="14"/>
  <c r="H43" i="14"/>
  <c r="G44" i="14"/>
  <c r="H44" i="14"/>
  <c r="G45" i="14"/>
  <c r="H45" i="14"/>
  <c r="G46" i="14"/>
  <c r="H46" i="14"/>
  <c r="G47" i="14"/>
  <c r="H47" i="14"/>
  <c r="G48" i="14"/>
  <c r="H48" i="14"/>
  <c r="G49" i="14"/>
  <c r="H49" i="14"/>
  <c r="G50" i="14"/>
  <c r="H50" i="14"/>
  <c r="G51" i="14"/>
  <c r="H51" i="14"/>
  <c r="G52" i="14"/>
  <c r="H52" i="14"/>
  <c r="G53" i="14"/>
  <c r="H53" i="14"/>
  <c r="G54" i="14"/>
  <c r="H54" i="14"/>
  <c r="G55" i="14"/>
  <c r="H55" i="14"/>
  <c r="G56" i="14"/>
  <c r="H56" i="14"/>
  <c r="G57" i="14"/>
  <c r="H57" i="14"/>
  <c r="G58" i="14"/>
  <c r="H58" i="14"/>
  <c r="H29" i="14"/>
  <c r="G29" i="14"/>
  <c r="E20" i="14"/>
  <c r="H20" i="14" s="1"/>
  <c r="F20" i="14"/>
  <c r="I20" i="14" s="1"/>
  <c r="D20" i="14"/>
  <c r="G20" i="14" s="1"/>
  <c r="E19" i="14"/>
  <c r="H19" i="14" s="1"/>
  <c r="F19" i="14"/>
  <c r="I19" i="14" s="1"/>
  <c r="D19" i="14"/>
  <c r="G19" i="14" s="1"/>
  <c r="C18" i="14"/>
  <c r="H10" i="14"/>
  <c r="H13" i="14" s="1"/>
  <c r="E49" i="5"/>
  <c r="E50" i="5"/>
  <c r="H16" i="5"/>
  <c r="F16" i="5"/>
  <c r="J16" i="5" s="1"/>
  <c r="I16" i="5"/>
  <c r="I15" i="5"/>
  <c r="J15" i="5"/>
  <c r="D15" i="5"/>
  <c r="H15" i="5" s="1"/>
  <c r="I14" i="5"/>
  <c r="J14" i="5"/>
  <c r="D14" i="5"/>
  <c r="H14" i="5" s="1"/>
  <c r="I13" i="5"/>
  <c r="J13" i="5"/>
  <c r="D13" i="5"/>
  <c r="H13" i="5" s="1"/>
  <c r="I12" i="5"/>
  <c r="I24" i="5" s="1"/>
  <c r="J12" i="5"/>
  <c r="D12" i="5"/>
  <c r="H12" i="5" s="1"/>
  <c r="J11" i="5"/>
  <c r="D11" i="5"/>
  <c r="F10" i="5"/>
  <c r="D10" i="5"/>
  <c r="H10" i="5" s="1"/>
  <c r="H19" i="2"/>
  <c r="I19" i="2"/>
  <c r="J19" i="2"/>
  <c r="C180" i="24"/>
  <c r="B160" i="24"/>
  <c r="B152" i="24"/>
  <c r="B150" i="24"/>
  <c r="B148" i="24"/>
  <c r="E144" i="24"/>
  <c r="E138" i="24"/>
  <c r="D122" i="24"/>
  <c r="D109" i="24"/>
  <c r="D104" i="24"/>
  <c r="F104" i="24" s="1"/>
  <c r="D103" i="24"/>
  <c r="F103" i="24" s="1"/>
  <c r="D102" i="24"/>
  <c r="F102" i="24" s="1"/>
  <c r="D101" i="24"/>
  <c r="F101" i="24" s="1"/>
  <c r="D100" i="24"/>
  <c r="F100" i="24" s="1"/>
  <c r="D99" i="24"/>
  <c r="F99" i="24" s="1"/>
  <c r="D98" i="24"/>
  <c r="F98" i="24" s="1"/>
  <c r="D97" i="24"/>
  <c r="F97" i="24" s="1"/>
  <c r="D96" i="24"/>
  <c r="F96" i="24" s="1"/>
  <c r="D95" i="24"/>
  <c r="F95" i="24" s="1"/>
  <c r="D94" i="24"/>
  <c r="F94" i="24" s="1"/>
  <c r="D93" i="24"/>
  <c r="F93" i="24" s="1"/>
  <c r="D92" i="24"/>
  <c r="F92" i="24" s="1"/>
  <c r="D91" i="24"/>
  <c r="F91" i="24" s="1"/>
  <c r="D90" i="24"/>
  <c r="F90" i="24" s="1"/>
  <c r="D89" i="24"/>
  <c r="F89" i="24" s="1"/>
  <c r="D88" i="24"/>
  <c r="F88" i="24" s="1"/>
  <c r="D87" i="24"/>
  <c r="F87" i="24" s="1"/>
  <c r="D86" i="24"/>
  <c r="F86" i="24" s="1"/>
  <c r="D85" i="24"/>
  <c r="F85" i="24" s="1"/>
  <c r="D84" i="24"/>
  <c r="F84" i="24" s="1"/>
  <c r="D79" i="24"/>
  <c r="D78" i="24"/>
  <c r="D77" i="24"/>
  <c r="D76" i="24"/>
  <c r="D75" i="24"/>
  <c r="D74" i="24"/>
  <c r="D73" i="24"/>
  <c r="D72" i="24"/>
  <c r="D71" i="24"/>
  <c r="J61" i="24"/>
  <c r="I61" i="24"/>
  <c r="J60" i="24"/>
  <c r="I60" i="24"/>
  <c r="J59" i="24"/>
  <c r="I59" i="24"/>
  <c r="J58" i="24"/>
  <c r="I58" i="24"/>
  <c r="J57" i="24"/>
  <c r="I57" i="24"/>
  <c r="J56" i="24"/>
  <c r="I56" i="24"/>
  <c r="N45" i="24"/>
  <c r="C35" i="24"/>
  <c r="B35" i="24" s="1"/>
  <c r="D34" i="24"/>
  <c r="C30" i="24"/>
  <c r="B30" i="24"/>
  <c r="D29" i="24"/>
  <c r="D28" i="24"/>
  <c r="D27" i="24"/>
  <c r="C19" i="18" l="1"/>
  <c r="I34" i="18"/>
  <c r="D30" i="24"/>
  <c r="D18" i="14"/>
  <c r="E18" i="14"/>
  <c r="K13" i="24"/>
  <c r="J186" i="24"/>
  <c r="I55" i="14"/>
  <c r="I47" i="14"/>
  <c r="I48" i="14"/>
  <c r="I40" i="14"/>
  <c r="I32" i="14"/>
  <c r="I39" i="14"/>
  <c r="I34" i="14"/>
  <c r="I45" i="14"/>
  <c r="I42" i="14"/>
  <c r="I37" i="14"/>
  <c r="I54" i="14"/>
  <c r="I46" i="14"/>
  <c r="I35" i="14"/>
  <c r="I53" i="14"/>
  <c r="I49" i="14"/>
  <c r="J192" i="24"/>
  <c r="K57" i="24"/>
  <c r="K61" i="24"/>
  <c r="J184" i="24"/>
  <c r="J188" i="24"/>
  <c r="J196" i="24"/>
  <c r="J200" i="24"/>
  <c r="K56" i="24"/>
  <c r="K60" i="24"/>
  <c r="J187" i="24"/>
  <c r="J191" i="24"/>
  <c r="J199" i="24"/>
  <c r="K58" i="24"/>
  <c r="J193" i="24"/>
  <c r="J197" i="24"/>
  <c r="J205" i="24"/>
  <c r="K59" i="24"/>
  <c r="J195" i="24"/>
  <c r="J203" i="24"/>
  <c r="J185" i="24"/>
  <c r="J22" i="24"/>
  <c r="J189" i="24"/>
  <c r="J190" i="24"/>
  <c r="J194" i="24"/>
  <c r="J202" i="24"/>
  <c r="J204" i="24"/>
  <c r="J198" i="24"/>
  <c r="J201" i="24"/>
  <c r="I58" i="14"/>
  <c r="I51" i="14"/>
  <c r="I44" i="14"/>
  <c r="I33" i="14"/>
  <c r="I57" i="14"/>
  <c r="I50" i="14"/>
  <c r="I43" i="14"/>
  <c r="I36" i="14"/>
  <c r="I56" i="14"/>
  <c r="I31" i="14"/>
  <c r="I38" i="14"/>
  <c r="I52" i="14"/>
  <c r="I41" i="14"/>
  <c r="I30" i="14"/>
  <c r="I29" i="14"/>
  <c r="G10" i="14"/>
  <c r="G13" i="14" s="1"/>
  <c r="J10" i="5"/>
  <c r="J24" i="5" s="1"/>
  <c r="K15" i="5"/>
  <c r="K13" i="5"/>
  <c r="H11" i="5"/>
  <c r="K11" i="5" s="1"/>
  <c r="K14" i="5"/>
  <c r="K12" i="5"/>
  <c r="K16" i="5"/>
  <c r="K19" i="2"/>
  <c r="H24" i="5" l="1"/>
  <c r="B19" i="18" s="1"/>
  <c r="C43" i="18"/>
  <c r="C31" i="18"/>
  <c r="F18" i="14"/>
  <c r="I10" i="14"/>
  <c r="I13" i="14" s="1"/>
  <c r="I54" i="18" s="1"/>
  <c r="J51" i="24"/>
  <c r="I51" i="24"/>
  <c r="I46" i="24"/>
  <c r="O46" i="24" s="1"/>
  <c r="I45" i="24"/>
  <c r="O45" i="24" s="1"/>
  <c r="I44" i="24"/>
  <c r="J44" i="24"/>
  <c r="J46" i="24"/>
  <c r="P46" i="24" s="1"/>
  <c r="J45" i="24"/>
  <c r="P45" i="24" s="1"/>
  <c r="K10" i="5"/>
  <c r="K24" i="5" s="1"/>
  <c r="N44" i="24"/>
  <c r="I27" i="18" l="1"/>
  <c r="B43" i="18"/>
  <c r="B31" i="18"/>
  <c r="O44" i="24"/>
  <c r="P44" i="24"/>
  <c r="D58" i="23" l="1"/>
  <c r="D59" i="23"/>
  <c r="D60" i="23"/>
  <c r="D61" i="23"/>
  <c r="D62" i="23"/>
  <c r="D63" i="23"/>
  <c r="D64" i="23"/>
  <c r="D65" i="23"/>
  <c r="D66" i="23"/>
  <c r="D67" i="23"/>
  <c r="D68" i="23"/>
  <c r="D69" i="23"/>
  <c r="D70" i="23"/>
  <c r="D71" i="23"/>
  <c r="D72" i="23"/>
  <c r="D73" i="23"/>
  <c r="D74" i="23"/>
  <c r="D75" i="23"/>
  <c r="D76" i="23"/>
  <c r="D77" i="23"/>
  <c r="D78" i="23"/>
  <c r="D57" i="23"/>
  <c r="D52" i="23"/>
  <c r="H52" i="23" s="1"/>
  <c r="D53" i="23"/>
  <c r="H53" i="23" s="1"/>
  <c r="D51" i="23"/>
  <c r="H51" i="23" s="1"/>
  <c r="D50" i="23"/>
  <c r="H50" i="23" s="1"/>
  <c r="D49" i="23"/>
  <c r="H49" i="23" s="1"/>
  <c r="D48" i="23"/>
  <c r="F20" i="23"/>
  <c r="J20" i="23" s="1"/>
  <c r="J43" i="23" s="1"/>
  <c r="C189" i="2" l="1"/>
  <c r="D189" i="2" s="1"/>
  <c r="C190" i="2"/>
  <c r="D190" i="2" s="1"/>
  <c r="C191" i="2"/>
  <c r="D191" i="2" s="1"/>
  <c r="C192" i="2"/>
  <c r="D192" i="2" s="1"/>
  <c r="C193" i="2"/>
  <c r="D193" i="2" s="1"/>
  <c r="C194" i="2"/>
  <c r="D194" i="2" s="1"/>
  <c r="C195" i="2"/>
  <c r="D195" i="2" s="1"/>
  <c r="C196" i="2"/>
  <c r="D196" i="2" s="1"/>
  <c r="C197" i="2"/>
  <c r="D197" i="2" s="1"/>
  <c r="C198" i="2"/>
  <c r="D198" i="2" s="1"/>
  <c r="C199" i="2"/>
  <c r="D199" i="2" s="1"/>
  <c r="C200" i="2"/>
  <c r="D200" i="2" s="1"/>
  <c r="C201" i="2"/>
  <c r="D201" i="2" s="1"/>
  <c r="C202" i="2"/>
  <c r="D202" i="2" s="1"/>
  <c r="C203" i="2"/>
  <c r="D203" i="2" s="1"/>
  <c r="C204" i="2"/>
  <c r="D204" i="2" s="1"/>
  <c r="C205" i="2"/>
  <c r="D205" i="2" s="1"/>
  <c r="C206" i="2"/>
  <c r="D206" i="2" s="1"/>
  <c r="C207" i="2"/>
  <c r="D207" i="2" s="1"/>
  <c r="C208" i="2"/>
  <c r="D208" i="2" s="1"/>
  <c r="C188" i="2"/>
  <c r="D71" i="2"/>
  <c r="C118" i="2" l="1"/>
  <c r="C117" i="2"/>
  <c r="C114" i="2"/>
  <c r="C113" i="2"/>
  <c r="C110" i="2"/>
  <c r="C109" i="2"/>
  <c r="D243" i="21"/>
  <c r="H24" i="21" s="1"/>
  <c r="I47" i="18" s="1"/>
  <c r="H15" i="1" l="1"/>
  <c r="D22" i="18" s="1"/>
  <c r="E22" i="18" s="1"/>
  <c r="D46" i="18" l="1"/>
  <c r="D34" i="18"/>
  <c r="H57" i="23"/>
  <c r="H58" i="23"/>
  <c r="H59" i="23"/>
  <c r="H60" i="23"/>
  <c r="H61" i="23"/>
  <c r="H62" i="23"/>
  <c r="H63" i="23"/>
  <c r="H64" i="23"/>
  <c r="H65" i="23"/>
  <c r="H66" i="23"/>
  <c r="H67" i="23"/>
  <c r="H68" i="23"/>
  <c r="H69" i="23"/>
  <c r="H70" i="23"/>
  <c r="H71" i="23"/>
  <c r="H72" i="23"/>
  <c r="H73" i="23"/>
  <c r="H74" i="23"/>
  <c r="H75" i="23"/>
  <c r="H76" i="23"/>
  <c r="H77" i="23"/>
  <c r="H78" i="23"/>
  <c r="H54" i="23"/>
  <c r="H48" i="23"/>
  <c r="H80" i="23" l="1"/>
  <c r="D18" i="18" s="1"/>
  <c r="E46" i="18"/>
  <c r="E34" i="18"/>
  <c r="I22" i="18" l="1"/>
  <c r="I23" i="18" s="1"/>
  <c r="D42" i="18" l="1"/>
  <c r="D30" i="18"/>
  <c r="D126" i="2" l="1"/>
  <c r="D188" i="2" l="1"/>
  <c r="D154" i="2" l="1"/>
  <c r="D164" i="2"/>
  <c r="D74" i="2"/>
  <c r="D78" i="2" s="1"/>
  <c r="I12" i="18" s="1"/>
  <c r="D118" i="2"/>
  <c r="D117" i="2"/>
  <c r="D114" i="2"/>
  <c r="D113" i="2"/>
  <c r="D110" i="2"/>
  <c r="D109" i="2"/>
  <c r="G41" i="2"/>
  <c r="I10" i="2"/>
  <c r="J10" i="2"/>
  <c r="J35" i="2" s="1"/>
  <c r="G65" i="2" l="1"/>
  <c r="I11" i="18" s="1"/>
  <c r="D120" i="2"/>
  <c r="I14" i="18" s="1"/>
  <c r="I35" i="2"/>
  <c r="C17" i="18" s="1"/>
  <c r="D210" i="2"/>
  <c r="F41" i="2"/>
  <c r="F65" i="2" s="1"/>
  <c r="C29" i="18" l="1"/>
  <c r="C41" i="18"/>
  <c r="I16" i="18"/>
  <c r="I10" i="18"/>
  <c r="H10" i="2"/>
  <c r="K10" i="2" l="1"/>
  <c r="H35" i="2"/>
  <c r="B17" i="18" s="1"/>
  <c r="K35" i="2" l="1"/>
  <c r="I9" i="18" s="1"/>
  <c r="B29" i="18"/>
  <c r="B41" i="18"/>
  <c r="D235" i="21"/>
  <c r="H23" i="21" s="1"/>
  <c r="I46" i="18" s="1"/>
  <c r="D214" i="21"/>
  <c r="H22" i="21" s="1"/>
  <c r="I45" i="18" s="1"/>
  <c r="D186" i="21"/>
  <c r="D185" i="21"/>
  <c r="D184" i="21"/>
  <c r="D183" i="21"/>
  <c r="D182" i="21"/>
  <c r="D181" i="21"/>
  <c r="D180" i="21"/>
  <c r="D179" i="21"/>
  <c r="D178" i="21"/>
  <c r="D177" i="21"/>
  <c r="D176" i="21"/>
  <c r="D175" i="21"/>
  <c r="D174" i="21"/>
  <c r="D173" i="21"/>
  <c r="D172" i="21"/>
  <c r="D171" i="21"/>
  <c r="D170" i="21"/>
  <c r="D83" i="21"/>
  <c r="H14" i="21" s="1"/>
  <c r="I37" i="18" l="1"/>
  <c r="H18" i="21"/>
  <c r="I41" i="18" s="1"/>
  <c r="H27" i="21" l="1"/>
  <c r="D20" i="18"/>
  <c r="I50" i="18"/>
  <c r="D146" i="2"/>
  <c r="D145" i="2"/>
  <c r="D144" i="2"/>
  <c r="D143" i="2"/>
  <c r="D142" i="2"/>
  <c r="D141" i="2"/>
  <c r="D140" i="2"/>
  <c r="D139" i="2"/>
  <c r="D138" i="2"/>
  <c r="D148" i="2" l="1"/>
  <c r="D44" i="18"/>
  <c r="E20" i="18"/>
  <c r="E44" i="18" s="1"/>
  <c r="D32" i="18"/>
  <c r="E32" i="18" l="1"/>
  <c r="I15" i="18"/>
  <c r="I17" i="18" s="1"/>
  <c r="D17" i="18"/>
  <c r="G18" i="14"/>
  <c r="G22" i="14" s="1"/>
  <c r="C21" i="18" s="1"/>
  <c r="C33" i="18" l="1"/>
  <c r="C36" i="18" s="1"/>
  <c r="C45" i="18"/>
  <c r="C48" i="18" s="1"/>
  <c r="C24" i="18"/>
  <c r="D29" i="18"/>
  <c r="E17" i="18"/>
  <c r="D41" i="18"/>
  <c r="I18" i="14"/>
  <c r="I55" i="18" s="1"/>
  <c r="H18" i="14"/>
  <c r="H22" i="14" s="1"/>
  <c r="D21" i="18" s="1"/>
  <c r="E21" i="18" s="1"/>
  <c r="E45" i="18" l="1"/>
  <c r="E33" i="18"/>
  <c r="D45" i="18"/>
  <c r="D33" i="18"/>
  <c r="E41" i="18"/>
  <c r="E29" i="18"/>
  <c r="H20" i="23" l="1"/>
  <c r="H43" i="23" l="1"/>
  <c r="B18" i="18" s="1"/>
  <c r="B42" i="18" l="1"/>
  <c r="B48" i="18" s="1"/>
  <c r="B24" i="18"/>
  <c r="B30" i="18"/>
  <c r="B36" i="18" s="1"/>
  <c r="E18" i="18"/>
  <c r="E30" i="18" l="1"/>
  <c r="E42" i="18"/>
  <c r="E48" i="5"/>
  <c r="B205" i="9"/>
  <c r="D51" i="5" l="1"/>
  <c r="E51" i="5" s="1"/>
  <c r="E59" i="5" s="1"/>
  <c r="I29" i="18" l="1"/>
  <c r="I30" i="18" s="1"/>
  <c r="D19" i="18"/>
  <c r="E19" i="18" s="1"/>
  <c r="D31" i="18" l="1"/>
  <c r="D36" i="18" s="1"/>
  <c r="E36" i="18" s="1"/>
  <c r="D24" i="18"/>
  <c r="E24" i="18" s="1"/>
  <c r="D43" i="18"/>
  <c r="D48" i="18" s="1"/>
  <c r="E48" i="18" s="1"/>
  <c r="E31" i="18" l="1"/>
  <c r="E43" i="18"/>
  <c r="I56" i="18"/>
  <c r="I57" i="18" s="1"/>
  <c r="F21" i="14"/>
  <c r="I2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 Flodin</author>
    <author>Flodin, Emil</author>
  </authors>
  <commentList>
    <comment ref="A28" authorId="0" shapeId="0" xr:uid="{D6CCC7D0-4572-4312-8FE3-BD31AF3FFA10}">
      <text>
        <r>
          <rPr>
            <sz val="9"/>
            <color indexed="81"/>
            <rFont val="Tahoma"/>
            <family val="2"/>
          </rPr>
          <t>Denna används vid abbonerad eller egenägd buss. För vanliga bussar i kollektivtrafiken beräknas växthusgasutsläppen under avsnittet "Kollektivtrafik buss".</t>
        </r>
      </text>
    </comment>
    <comment ref="C40" authorId="1" shapeId="0" xr:uid="{C1CF9480-5C84-4626-BC1F-8647560463D8}">
      <text>
        <r>
          <rPr>
            <sz val="9"/>
            <color indexed="81"/>
            <rFont val="Tahoma"/>
            <family val="2"/>
          </rPr>
          <t>Enbart hyrbilar från hyrbilsfirmor. Företagetsleasade bilar räknas som egenkontrollerade och redovisas under "Växthusgaustläpp från företagets egna fordon"</t>
        </r>
      </text>
    </comment>
    <comment ref="C49" authorId="1" shapeId="0" xr:uid="{589F4D60-4A87-41DD-B2C5-45A4DB1E4F04}">
      <text>
        <r>
          <rPr>
            <sz val="9"/>
            <color indexed="81"/>
            <rFont val="Tahoma"/>
            <family val="2"/>
          </rPr>
          <t>Enbart hyrbilar från hyrbilsfirmor. Företagetsleasade bilar räknas som egenkontrollerade och redovisas under "Växthusgaustläpp från företagets egna fordon"</t>
        </r>
      </text>
    </comment>
    <comment ref="A59" authorId="0" shapeId="0" xr:uid="{F4FB94D6-1CD9-4FF9-BE59-C9E01A9C2DFE}">
      <text>
        <r>
          <rPr>
            <sz val="9"/>
            <color indexed="81"/>
            <rFont val="Tahoma"/>
            <family val="2"/>
          </rPr>
          <t>Denna används vid abbonerad eller egenägd buss. För vanliga bussar i kollektivtrafiken beräknas växthusgasutsläppen under avsnittet "Kollektivtrafik buss".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 Flodin</author>
  </authors>
  <commentList>
    <comment ref="A12" authorId="0" shapeId="0" xr:uid="{BBA67391-4C8A-44F2-B759-FF9D601CE4A3}">
      <text>
        <r>
          <rPr>
            <sz val="9"/>
            <color indexed="81"/>
            <rFont val="Tahoma"/>
            <family val="2"/>
          </rPr>
          <t>Elektricitet som används i era fordon redovisas om möjligt i respektive flik (tjänsteresor, arbetsmaskiner &amp; godstransporter)</t>
        </r>
      </text>
    </comment>
    <comment ref="D18" authorId="0" shapeId="0" xr:uid="{B4AE4073-D520-4363-84F7-84F7BDF628B5}">
      <text>
        <r>
          <rPr>
            <sz val="9"/>
            <color indexed="81"/>
            <rFont val="Tahoma"/>
            <family val="2"/>
          </rPr>
          <t>Emissionsfaktorn varierer beroende på hur du fyller i enligt beräkningen för lokala miljövärden.</t>
        </r>
      </text>
    </comment>
    <comment ref="E18" authorId="0" shapeId="0" xr:uid="{BF6CD24F-2C3C-42F7-A4E2-8AD8E0CE022F}">
      <text>
        <r>
          <rPr>
            <sz val="9"/>
            <color indexed="81"/>
            <rFont val="Tahoma"/>
            <family val="2"/>
          </rPr>
          <t>Emissionsfaktorn varierer beroende på hur du fyller i enligt beräkningen för lokala miljövärden.</t>
        </r>
      </text>
    </comment>
    <comment ref="F18" authorId="0" shapeId="0" xr:uid="{36645C57-4F4E-40BD-AA07-69035AB530BD}">
      <text>
        <r>
          <rPr>
            <sz val="9"/>
            <color indexed="81"/>
            <rFont val="Tahoma"/>
            <family val="2"/>
          </rPr>
          <t>Emissionsfaktorn varierer beroende på hur du fyller i enligt beräkningen för lokala miljövärden.</t>
        </r>
      </text>
    </comment>
    <comment ref="D21" authorId="0" shapeId="0" xr:uid="{03C97138-AF0D-43DA-8247-4E554BDE3FBA}">
      <text>
        <r>
          <rPr>
            <sz val="9"/>
            <color indexed="81"/>
            <rFont val="Tahoma"/>
            <family val="2"/>
          </rPr>
          <t>Emissionsfaktorn varierer beroende på vad du fyller i enligt egen beräkning.</t>
        </r>
      </text>
    </comment>
    <comment ref="E21" authorId="0" shapeId="0" xr:uid="{92B2F3A2-2CFE-4009-98B1-3D150BE88D91}">
      <text>
        <r>
          <rPr>
            <sz val="9"/>
            <color indexed="81"/>
            <rFont val="Tahoma"/>
            <family val="2"/>
          </rPr>
          <t>Emissionsfaktorn varierer beroende på vad du fyller i enligt egen beräkning.</t>
        </r>
      </text>
    </comment>
    <comment ref="F21" authorId="0" shapeId="0" xr:uid="{95B89CF1-7FE7-47FC-94E4-7FF837702210}">
      <text>
        <r>
          <rPr>
            <sz val="9"/>
            <color indexed="81"/>
            <rFont val="Tahoma"/>
            <family val="2"/>
          </rPr>
          <t>Emissionsfaktorn varierer beroende på vad du fyller i enligt egen beräkning.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Emil Flodin</author>
    <author>Flodin, Emil</author>
  </authors>
  <commentList>
    <comment ref="A18" authorId="0" shapeId="0" xr:uid="{E1FA7D00-E852-4DEB-8C7B-027DA7A684CF}">
      <text>
        <r>
          <rPr>
            <sz val="9"/>
            <color indexed="81"/>
            <rFont val="Tahoma"/>
            <charset val="1"/>
          </rPr>
          <t xml:space="preserve">Nordisk elmix inklusive import och export används i detta verktyg för all elektricitet.
</t>
        </r>
      </text>
    </comment>
    <comment ref="F23" authorId="0" shapeId="0" xr:uid="{EB8AFA93-933E-4BC2-89EA-C9DA38B8E831}">
      <text>
        <r>
          <rPr>
            <sz val="9"/>
            <color indexed="81"/>
            <rFont val="Tahoma"/>
            <family val="2"/>
          </rPr>
          <t xml:space="preserve">Antaganden för fördelning mellan direkta och indirekta utsläpp har gjorts av Byggföretagen
</t>
        </r>
      </text>
    </comment>
    <comment ref="A27" authorId="0" shapeId="0" xr:uid="{2573A8D0-478F-4D3E-8C72-09C85FD38010}">
      <text>
        <r>
          <rPr>
            <sz val="9"/>
            <color indexed="81"/>
            <rFont val="Tahoma"/>
            <charset val="1"/>
          </rPr>
          <t xml:space="preserve">Antar medelvärdet av bensin- &amp; dieselbil
</t>
        </r>
      </text>
    </comment>
    <comment ref="G33" authorId="0" shapeId="0" xr:uid="{3E8D8CD6-3C62-45D4-8890-2E5B8DFE211B}">
      <text>
        <r>
          <rPr>
            <sz val="9"/>
            <color indexed="81"/>
            <rFont val="Tahoma"/>
            <family val="2"/>
          </rPr>
          <t>Vissa beräkningar har gjorts av Byggföretagen</t>
        </r>
      </text>
    </comment>
    <comment ref="G34" authorId="0" shapeId="0" xr:uid="{6A6CC102-B1F9-434D-ADFD-74419FA6AA35}">
      <text>
        <r>
          <rPr>
            <sz val="9"/>
            <color indexed="81"/>
            <rFont val="Tahoma"/>
            <family val="2"/>
          </rPr>
          <t>Vissa beräkningar har gjorts av Byggföretagen</t>
        </r>
      </text>
    </comment>
    <comment ref="G35" authorId="0" shapeId="0" xr:uid="{1A440B5E-4C85-4739-B541-D001F6CEE620}">
      <text>
        <r>
          <rPr>
            <sz val="9"/>
            <color indexed="81"/>
            <rFont val="Tahoma"/>
            <family val="2"/>
          </rPr>
          <t>Vissa beräkningar har gjorts av Byggföretagen</t>
        </r>
      </text>
    </comment>
    <comment ref="A37" authorId="0" shapeId="0" xr:uid="{F94631BA-6BB4-417C-A254-C23403BD99A3}">
      <text>
        <r>
          <rPr>
            <sz val="9"/>
            <color indexed="81"/>
            <rFont val="Tahoma"/>
            <charset val="1"/>
          </rPr>
          <t xml:space="preserve">Antar medelvärdet av bensin- &amp; dieselbil
</t>
        </r>
      </text>
    </comment>
    <comment ref="G41" authorId="0" shapeId="0" xr:uid="{288E1AD3-369B-477B-81FB-8C21BFB4FD45}">
      <text>
        <r>
          <rPr>
            <sz val="9"/>
            <color indexed="81"/>
            <rFont val="Tahoma"/>
            <family val="2"/>
          </rPr>
          <t>Vissa beräkningar har gjorts av Byggföretagen</t>
        </r>
      </text>
    </comment>
    <comment ref="F70" authorId="1" shapeId="0" xr:uid="{C1C97BF3-F3A7-4E64-9C4F-628F4F15B12E}">
      <text>
        <r>
          <rPr>
            <sz val="9"/>
            <color indexed="81"/>
            <rFont val="Tahoma"/>
            <family val="2"/>
          </rPr>
          <t>Omräknad till angiven enhet gjord av byggföretagen</t>
        </r>
      </text>
    </comment>
    <comment ref="F71" authorId="1" shapeId="0" xr:uid="{3E62999E-86C7-42F5-86D7-33C5C034F377}">
      <text>
        <r>
          <rPr>
            <sz val="9"/>
            <color indexed="81"/>
            <rFont val="Tahoma"/>
            <family val="2"/>
          </rPr>
          <t>Omräknad till angiven enhet gjord av byggföretagen</t>
        </r>
      </text>
    </comment>
    <comment ref="F72" authorId="1" shapeId="0" xr:uid="{5228A0DA-434F-41A9-AB1C-B43E0EB26F88}">
      <text>
        <r>
          <rPr>
            <sz val="9"/>
            <color indexed="81"/>
            <rFont val="Tahoma"/>
            <family val="2"/>
          </rPr>
          <t>Omräknad till angiven enhet gjord av byggföretagen</t>
        </r>
      </text>
    </comment>
    <comment ref="F73" authorId="1" shapeId="0" xr:uid="{3DDF5D49-FD47-4963-B74A-8A1E8AB436A1}">
      <text>
        <r>
          <rPr>
            <sz val="9"/>
            <color indexed="81"/>
            <rFont val="Tahoma"/>
            <family val="2"/>
          </rPr>
          <t>Omräknad till angiven enhet gjord av byggföretagen</t>
        </r>
      </text>
    </comment>
    <comment ref="A76" authorId="0" shapeId="0" xr:uid="{D2A3557B-5E54-4A5D-836F-63D5B4F65C93}">
      <text>
        <r>
          <rPr>
            <sz val="9"/>
            <color indexed="81"/>
            <rFont val="Tahoma"/>
            <family val="2"/>
          </rPr>
          <t xml:space="preserve">Emissionsfaktorn för flygresor är ungefär densamma oavsett hur långt du flyger. Kortare resor får större påverkan från start och landning, som är mer utsläppsintensiva. Längre sträckor får större påverkan från höghöjdseffekten. 
</t>
        </r>
      </text>
    </comment>
    <comment ref="D77" authorId="1" shapeId="0" xr:uid="{87B5346F-BF4B-4AD5-96E6-F0D86E676C46}">
      <text>
        <r>
          <rPr>
            <sz val="9"/>
            <color indexed="81"/>
            <rFont val="Tahoma"/>
            <family val="2"/>
          </rPr>
          <t>Standardresans längd uppskattad av Byggföretagen</t>
        </r>
      </text>
    </comment>
    <comment ref="D78" authorId="1" shapeId="0" xr:uid="{31F3CEC5-A8DA-44F1-B457-0FB074F2EBDE}">
      <text>
        <r>
          <rPr>
            <sz val="9"/>
            <color indexed="81"/>
            <rFont val="Tahoma"/>
            <family val="2"/>
          </rPr>
          <t>Standardresans längd uppskattad av Byggföretagen</t>
        </r>
      </text>
    </comment>
    <comment ref="D79" authorId="1" shapeId="0" xr:uid="{B13A2FC5-4733-4C2D-B28D-F2575BE120B3}">
      <text>
        <r>
          <rPr>
            <sz val="9"/>
            <color indexed="81"/>
            <rFont val="Tahoma"/>
            <family val="2"/>
          </rPr>
          <t>Standardresans längd uppskattad av Byggföretagen</t>
        </r>
      </text>
    </comment>
    <comment ref="B85" authorId="0" shapeId="0" xr:uid="{D94659BE-F3DE-457C-9258-B045DFC823A0}">
      <text>
        <r>
          <rPr>
            <sz val="9"/>
            <color indexed="81"/>
            <rFont val="Tahoma"/>
            <family val="2"/>
          </rPr>
          <t xml:space="preserve">Antas vara medelvärdet av Gotlandsfärja, Finlandsfärja &amp; Skärgårdsfärja
</t>
        </r>
      </text>
    </comment>
    <comment ref="D86" authorId="1" shapeId="0" xr:uid="{DAD9D7CD-A1F5-49AB-9B97-BC597D0F6E24}">
      <text>
        <r>
          <rPr>
            <sz val="9"/>
            <color indexed="81"/>
            <rFont val="Tahoma"/>
            <family val="2"/>
          </rPr>
          <t>Resans längd är beräknad/uppskattad av Byggföretagen</t>
        </r>
      </text>
    </comment>
    <comment ref="D87" authorId="1" shapeId="0" xr:uid="{18057CC7-2EA8-4B43-AD4F-7A12BC3C87B8}">
      <text>
        <r>
          <rPr>
            <sz val="9"/>
            <color indexed="81"/>
            <rFont val="Tahoma"/>
            <family val="2"/>
          </rPr>
          <t>Resans längd är beräknad/uppskattad av Byggföretagen</t>
        </r>
      </text>
    </comment>
    <comment ref="D88" authorId="1" shapeId="0" xr:uid="{2AA4683D-E78B-46D2-A3D2-7FB00DB082DD}">
      <text>
        <r>
          <rPr>
            <sz val="9"/>
            <color indexed="81"/>
            <rFont val="Tahoma"/>
            <family val="2"/>
          </rPr>
          <t>Resans längd är beräknad/uppskattad av Byggföretagen</t>
        </r>
      </text>
    </comment>
    <comment ref="D89" authorId="1" shapeId="0" xr:uid="{B75A60CA-5A03-45EC-9459-BCEE81DCEC57}">
      <text>
        <r>
          <rPr>
            <sz val="9"/>
            <color indexed="81"/>
            <rFont val="Tahoma"/>
            <family val="2"/>
          </rPr>
          <t>Resans längd är beräknad/uppskattad av Byggföretagen</t>
        </r>
      </text>
    </comment>
    <comment ref="D90" authorId="1" shapeId="0" xr:uid="{2004898F-BF25-456F-878D-D5A01B886CC2}">
      <text>
        <r>
          <rPr>
            <sz val="9"/>
            <color indexed="81"/>
            <rFont val="Tahoma"/>
            <family val="2"/>
          </rPr>
          <t>Resans längd är beräknad/uppskattad av Byggföretagen</t>
        </r>
      </text>
    </comment>
    <comment ref="D91" authorId="1" shapeId="0" xr:uid="{6F82F053-4E22-4F2C-B6AF-4B69986A0373}">
      <text>
        <r>
          <rPr>
            <sz val="9"/>
            <color indexed="81"/>
            <rFont val="Tahoma"/>
            <family val="2"/>
          </rPr>
          <t>Resans längd är beräknad/uppskattad av Byggföretagen</t>
        </r>
      </text>
    </comment>
    <comment ref="D92" authorId="1" shapeId="0" xr:uid="{67215153-AE5B-4EB8-81A3-9B9A52AB2566}">
      <text>
        <r>
          <rPr>
            <sz val="9"/>
            <color indexed="81"/>
            <rFont val="Tahoma"/>
            <family val="2"/>
          </rPr>
          <t>Resans längd är beräknad/uppskattad av Byggföretagen</t>
        </r>
      </text>
    </comment>
    <comment ref="D93" authorId="1" shapeId="0" xr:uid="{8032233D-F76B-48F0-BE79-EF760272AF1C}">
      <text>
        <r>
          <rPr>
            <sz val="9"/>
            <color indexed="81"/>
            <rFont val="Tahoma"/>
            <family val="2"/>
          </rPr>
          <t>Resans längd är beräknad/uppskattad av Byggföretagen</t>
        </r>
      </text>
    </comment>
    <comment ref="D94" authorId="1" shapeId="0" xr:uid="{E2A872F6-619C-4A2A-ADED-09AD09506976}">
      <text>
        <r>
          <rPr>
            <sz val="9"/>
            <color indexed="81"/>
            <rFont val="Tahoma"/>
            <family val="2"/>
          </rPr>
          <t>Resans längd är beräknad/uppskattad av Byggföretagen</t>
        </r>
      </text>
    </comment>
    <comment ref="D95" authorId="1" shapeId="0" xr:uid="{9D99C707-F923-46C8-B71B-ED7D01C3A103}">
      <text>
        <r>
          <rPr>
            <sz val="9"/>
            <color indexed="81"/>
            <rFont val="Tahoma"/>
            <family val="2"/>
          </rPr>
          <t>Resans längd är beräknad/uppskattad av Byggföretagen</t>
        </r>
      </text>
    </comment>
    <comment ref="D96" authorId="1" shapeId="0" xr:uid="{9D90F7EC-0556-4C4A-BF23-88CE8E747B6B}">
      <text>
        <r>
          <rPr>
            <sz val="9"/>
            <color indexed="81"/>
            <rFont val="Tahoma"/>
            <family val="2"/>
          </rPr>
          <t>Resans längd är beräknad/uppskattad av Byggföretagen</t>
        </r>
      </text>
    </comment>
    <comment ref="B100" authorId="0" shapeId="0" xr:uid="{C2452D8A-8411-4701-94F7-B63FA88F7F6C}">
      <text>
        <r>
          <rPr>
            <sz val="9"/>
            <color indexed="81"/>
            <rFont val="Tahoma"/>
            <family val="2"/>
          </rPr>
          <t xml:space="preserve">Antas vara medelvärdet av Gotlandsfärja, Finlandsfärja
</t>
        </r>
      </text>
    </comment>
    <comment ref="D101" authorId="1" shapeId="0" xr:uid="{D9A3499F-5AC3-4F1D-81F5-7FDA3830CC3E}">
      <text>
        <r>
          <rPr>
            <sz val="9"/>
            <color indexed="81"/>
            <rFont val="Tahoma"/>
            <family val="2"/>
          </rPr>
          <t>Resans längd är beräknad/uppskattad av Byggföretagen</t>
        </r>
      </text>
    </comment>
    <comment ref="D102" authorId="1" shapeId="0" xr:uid="{FFAF1068-5813-4443-B166-15FDC0773E7B}">
      <text>
        <r>
          <rPr>
            <sz val="9"/>
            <color indexed="81"/>
            <rFont val="Tahoma"/>
            <family val="2"/>
          </rPr>
          <t>Resans längd är beräknad/uppskattad av Byggföretagen</t>
        </r>
      </text>
    </comment>
    <comment ref="D103" authorId="1" shapeId="0" xr:uid="{B734C74D-FD4F-451D-857B-2DA8B5CC4108}">
      <text>
        <r>
          <rPr>
            <sz val="9"/>
            <color indexed="81"/>
            <rFont val="Tahoma"/>
            <family val="2"/>
          </rPr>
          <t>Resans längd är beräknad/uppskattad av Byggföretagen</t>
        </r>
      </text>
    </comment>
    <comment ref="D104" authorId="1" shapeId="0" xr:uid="{785138E2-1972-415D-96B8-62B26F25639A}">
      <text>
        <r>
          <rPr>
            <sz val="9"/>
            <color indexed="81"/>
            <rFont val="Tahoma"/>
            <family val="2"/>
          </rPr>
          <t>Resans längd är beräknad/uppskattad av Byggföretagen</t>
        </r>
      </text>
    </comment>
    <comment ref="D105" authorId="1" shapeId="0" xr:uid="{8BCBE989-8E01-48DB-ADD5-9C4D66906783}">
      <text>
        <r>
          <rPr>
            <sz val="9"/>
            <color indexed="81"/>
            <rFont val="Tahoma"/>
            <family val="2"/>
          </rPr>
          <t>Resans längd är beräknad/uppskattad av Byggföretagen</t>
        </r>
      </text>
    </comment>
    <comment ref="D106" authorId="1" shapeId="0" xr:uid="{419578C3-785C-43AB-BB79-191167AB401B}">
      <text>
        <r>
          <rPr>
            <sz val="9"/>
            <color indexed="81"/>
            <rFont val="Tahoma"/>
            <family val="2"/>
          </rPr>
          <t>Resans längd är beräknad/uppskattad av Byggföretagen</t>
        </r>
      </text>
    </comment>
    <comment ref="D107" authorId="1" shapeId="0" xr:uid="{371F36D2-368C-4DC2-86D6-2FA6ECFC0F37}">
      <text>
        <r>
          <rPr>
            <sz val="9"/>
            <color indexed="81"/>
            <rFont val="Tahoma"/>
            <family val="2"/>
          </rPr>
          <t>Resans längd är beräknad/uppskattad av Byggföretagen</t>
        </r>
      </text>
    </comment>
    <comment ref="D108" authorId="1" shapeId="0" xr:uid="{1F6226B8-B5BA-4A72-8A09-41B8F0176445}">
      <text>
        <r>
          <rPr>
            <sz val="9"/>
            <color indexed="81"/>
            <rFont val="Tahoma"/>
            <family val="2"/>
          </rPr>
          <t>Resans längd är beräknad/uppskattad av Byggföretagen</t>
        </r>
      </text>
    </comment>
    <comment ref="D109" authorId="1" shapeId="0" xr:uid="{B8D52C04-8FF3-4213-9067-6D48B83E775E}">
      <text>
        <r>
          <rPr>
            <sz val="9"/>
            <color indexed="81"/>
            <rFont val="Tahoma"/>
            <family val="2"/>
          </rPr>
          <t>Resans längd är beräknad/uppskattad av Byggföretagen</t>
        </r>
      </text>
    </comment>
    <comment ref="D110" authorId="1" shapeId="0" xr:uid="{70BD5965-8BC1-4A1C-95D9-5649822FE30D}">
      <text>
        <r>
          <rPr>
            <sz val="9"/>
            <color indexed="81"/>
            <rFont val="Tahoma"/>
            <family val="2"/>
          </rPr>
          <t>Resans längd är beräknad/uppskattad av Byggföretagen</t>
        </r>
      </text>
    </comment>
    <comment ref="D121" authorId="0" shapeId="0" xr:uid="{F71638FA-0E59-4ADF-A578-C15E5FF0ED23}">
      <text>
        <r>
          <rPr>
            <sz val="9"/>
            <color indexed="81"/>
            <rFont val="Tahoma"/>
            <family val="2"/>
          </rPr>
          <t xml:space="preserve">Använder den emissionsfaktor hos källan som avser Nordisk elmix
</t>
        </r>
      </text>
    </comment>
    <comment ref="D122" authorId="0" shapeId="0" xr:uid="{ED413318-3DBB-4533-872F-A5B7576FBFAB}">
      <text>
        <r>
          <rPr>
            <sz val="9"/>
            <color indexed="81"/>
            <rFont val="Tahoma"/>
            <family val="2"/>
          </rPr>
          <t xml:space="preserve">Använder den emissionsfaktor hos källan som avser Nordisk elmix
</t>
        </r>
      </text>
    </comment>
    <comment ref="D123" authorId="0" shapeId="0" xr:uid="{D26E6D2F-4BA9-4D78-8E99-1FDD9D4BDA2A}">
      <text>
        <r>
          <rPr>
            <sz val="9"/>
            <color indexed="81"/>
            <rFont val="Tahoma"/>
            <family val="2"/>
          </rPr>
          <t xml:space="preserve">Använder den emissionsfaktor hos källan som avser Nordisk elmix
</t>
        </r>
      </text>
    </comment>
    <comment ref="D124" authorId="0" shapeId="0" xr:uid="{F077589F-6914-44F0-AECB-7DA4AF31C5D8}">
      <text>
        <r>
          <rPr>
            <sz val="9"/>
            <color indexed="81"/>
            <rFont val="Tahoma"/>
            <family val="2"/>
          </rPr>
          <t xml:space="preserve">Använder den emissionsfaktor hos källan som avser Nordisk elmix
</t>
        </r>
      </text>
    </comment>
    <comment ref="D125" authorId="0" shapeId="0" xr:uid="{1CA70161-2F23-4DC7-AEBD-D9BA8229CF33}">
      <text>
        <r>
          <rPr>
            <sz val="9"/>
            <color indexed="81"/>
            <rFont val="Tahoma"/>
            <family val="2"/>
          </rPr>
          <t xml:space="preserve">Använder den emissionsfaktor hos källan som avser Nordisk elmix
</t>
        </r>
      </text>
    </comment>
    <comment ref="D126" authorId="0" shapeId="0" xr:uid="{C7EBA7F8-DCF4-4D12-AECE-BD6061DB3BEF}">
      <text>
        <r>
          <rPr>
            <sz val="9"/>
            <color indexed="81"/>
            <rFont val="Tahoma"/>
            <family val="2"/>
          </rPr>
          <t xml:space="preserve">Använder den emissionsfaktor hos källan som avser Nordisk elmix
</t>
        </r>
      </text>
    </comment>
    <comment ref="D127" authorId="0" shapeId="0" xr:uid="{7D2D6D19-E5D7-4EFB-A108-8114A71A8DBA}">
      <text>
        <r>
          <rPr>
            <sz val="9"/>
            <color indexed="81"/>
            <rFont val="Tahoma"/>
            <family val="2"/>
          </rPr>
          <t xml:space="preserve">Använder den emissionsfaktor hos källan som avser Nordisk elmix
</t>
        </r>
      </text>
    </comment>
    <comment ref="D128" authorId="0" shapeId="0" xr:uid="{BB065913-DC37-4122-A1FB-639BA323A71E}">
      <text>
        <r>
          <rPr>
            <sz val="9"/>
            <color indexed="81"/>
            <rFont val="Tahoma"/>
            <family val="2"/>
          </rPr>
          <t xml:space="preserve">Använder den emissionsfaktor hos källan som avser Nordisk elmix
</t>
        </r>
      </text>
    </comment>
    <comment ref="D129" authorId="0" shapeId="0" xr:uid="{F441F57A-AB2B-49A6-9C4F-3EF242B1F664}">
      <text>
        <r>
          <rPr>
            <sz val="9"/>
            <color indexed="81"/>
            <rFont val="Tahoma"/>
            <family val="2"/>
          </rPr>
          <t xml:space="preserve">Använder den emissionsfaktor hos källan som avser Nordisk elmix
</t>
        </r>
      </text>
    </comment>
    <comment ref="B130" authorId="0" shapeId="0" xr:uid="{CF2725A5-F032-4B90-A3D8-6B41A68B9C30}">
      <text>
        <r>
          <rPr>
            <sz val="9"/>
            <color indexed="81"/>
            <rFont val="Tahoma"/>
            <family val="2"/>
          </rPr>
          <t xml:space="preserve">Antas vara medelvärdet av samtliga tågtyper
</t>
        </r>
      </text>
    </comment>
    <comment ref="D130" authorId="0" shapeId="0" xr:uid="{607F3EF3-9A2F-4386-A2DC-18A999686513}">
      <text>
        <r>
          <rPr>
            <sz val="9"/>
            <color indexed="81"/>
            <rFont val="Tahoma"/>
            <family val="2"/>
          </rPr>
          <t xml:space="preserve">Använder den emissionsfaktor hos källan som avser Nordisk elmix
</t>
        </r>
      </text>
    </comment>
    <comment ref="D131" authorId="0" shapeId="0" xr:uid="{CF63A0FA-AA5E-42FB-B705-8B200F4683AD}">
      <text>
        <r>
          <rPr>
            <sz val="9"/>
            <color indexed="81"/>
            <rFont val="Tahoma"/>
            <family val="2"/>
          </rPr>
          <t>Använder den emissionsfaktor hos källan som avser Nordisk elmix
Standardresans längd är uppskattad av Byggföretagen</t>
        </r>
      </text>
    </comment>
    <comment ref="D132" authorId="0" shapeId="0" xr:uid="{B34FF864-0FE9-443C-AF60-DFA86E3BB3C4}">
      <text>
        <r>
          <rPr>
            <sz val="9"/>
            <color indexed="81"/>
            <rFont val="Tahoma"/>
            <family val="2"/>
          </rPr>
          <t>Använder den emissionsfaktor hos källan som avser Nordisk elmix
Standardresans längd är uppskattad av Byggföretagen</t>
        </r>
      </text>
    </comment>
    <comment ref="D133" authorId="0" shapeId="0" xr:uid="{65E05D0C-6731-4530-BBD8-0D3DC88D5D85}">
      <text>
        <r>
          <rPr>
            <sz val="9"/>
            <color indexed="81"/>
            <rFont val="Tahoma"/>
            <family val="2"/>
          </rPr>
          <t>Använder den emissionsfaktor hos källan som avser Nordisk elmix
Standardresans längd är uppskattad av Byggföretagen</t>
        </r>
      </text>
    </comment>
    <comment ref="D134" authorId="0" shapeId="0" xr:uid="{431A4245-86FD-4A37-AF84-D7E95463E0F1}">
      <text>
        <r>
          <rPr>
            <sz val="9"/>
            <color indexed="81"/>
            <rFont val="Tahoma"/>
            <family val="2"/>
          </rPr>
          <t>Använder den emissionsfaktor hos källan som avser Nordisk elmix
Standardresans längd är uppskattad av Byggföretagen</t>
        </r>
      </text>
    </comment>
    <comment ref="D135" authorId="0" shapeId="0" xr:uid="{F785AA21-113A-48A3-A360-E0F8D16EB53A}">
      <text>
        <r>
          <rPr>
            <sz val="9"/>
            <color indexed="81"/>
            <rFont val="Tahoma"/>
            <family val="2"/>
          </rPr>
          <t>Använder den emissionsfaktor hos källan som avser Nordisk elmix
Standardresans längd är uppskattad av Byggföretagen</t>
        </r>
      </text>
    </comment>
    <comment ref="D136" authorId="0" shapeId="0" xr:uid="{EA4F3A74-32A3-4417-94C2-FBCE0EB515F0}">
      <text>
        <r>
          <rPr>
            <sz val="9"/>
            <color indexed="81"/>
            <rFont val="Tahoma"/>
            <family val="2"/>
          </rPr>
          <t>Använder den emissionsfaktor hos källan som avser Nordisk elmix
Standardresans längd är uppskattad av Byggföretagen</t>
        </r>
      </text>
    </comment>
    <comment ref="D137" authorId="0" shapeId="0" xr:uid="{0A8B09AC-776A-41FF-A055-0FC4B049F0D8}">
      <text>
        <r>
          <rPr>
            <sz val="9"/>
            <color indexed="81"/>
            <rFont val="Tahoma"/>
            <family val="2"/>
          </rPr>
          <t>Använder den emissionsfaktor hos källan som avser Nordisk elmix
Standardresans längd är uppskattad av Byggföretagen</t>
        </r>
      </text>
    </comment>
    <comment ref="D138" authorId="0" shapeId="0" xr:uid="{CA4DF113-7A35-4986-9191-EE0B8F6ED5CC}">
      <text>
        <r>
          <rPr>
            <sz val="9"/>
            <color indexed="81"/>
            <rFont val="Tahoma"/>
            <family val="2"/>
          </rPr>
          <t>Använder den emissionsfaktor hos källan som avser Nordisk elmix
Standardresans längd är uppskattad av Byggföretagen</t>
        </r>
      </text>
    </comment>
    <comment ref="D139" authorId="0" shapeId="0" xr:uid="{8D1D7E9C-5113-47A7-9926-D2D3AAB61ADD}">
      <text>
        <r>
          <rPr>
            <sz val="9"/>
            <color indexed="81"/>
            <rFont val="Tahoma"/>
            <family val="2"/>
          </rPr>
          <t>Använder den emissionsfaktor hos källan som avser Nordisk elmix
Standardresans längd är uppskattad av Byggföretagen</t>
        </r>
      </text>
    </comment>
    <comment ref="B149" authorId="0" shapeId="0" xr:uid="{E1EC2804-53FD-4C6A-98E1-0601F5F12139}">
      <text>
        <r>
          <rPr>
            <sz val="9"/>
            <color indexed="81"/>
            <rFont val="Tahoma"/>
            <family val="2"/>
          </rPr>
          <t xml:space="preserve">Antas vara samma som den busstyp med högst emissionsfaktor, dvs Stadsbuss diesel
</t>
        </r>
      </text>
    </comment>
    <comment ref="B171" authorId="0" shapeId="0" xr:uid="{F0509C00-A797-4752-9854-F57F23984188}">
      <text>
        <r>
          <rPr>
            <sz val="9"/>
            <color indexed="81"/>
            <rFont val="Tahoma"/>
            <family val="2"/>
          </rPr>
          <t xml:space="preserve">Antas vara medelvärdet av samtliga län
</t>
        </r>
      </text>
    </comment>
    <comment ref="D172" authorId="1" shapeId="0" xr:uid="{7DB4F019-6ADF-4256-AE17-A6AE046BB5DC}">
      <text>
        <r>
          <rPr>
            <sz val="9"/>
            <color indexed="81"/>
            <rFont val="Tahoma"/>
            <family val="2"/>
          </rPr>
          <t>Snittresans längd är beräknad av Byggföretagen med hjälp av statistik från TRAFA</t>
        </r>
      </text>
    </comment>
    <comment ref="D173" authorId="1" shapeId="0" xr:uid="{E75EFCF0-438E-47BF-ADA7-ECAF6ABCFCA8}">
      <text>
        <r>
          <rPr>
            <sz val="9"/>
            <color indexed="81"/>
            <rFont val="Tahoma"/>
            <family val="2"/>
          </rPr>
          <t>Snittresans längd är beräknad av Byggföretagen med hjälp av statistik från TRAFA</t>
        </r>
      </text>
    </comment>
    <comment ref="D174" authorId="1" shapeId="0" xr:uid="{4734BE8A-DC9E-420C-B615-428E180B543F}">
      <text>
        <r>
          <rPr>
            <sz val="9"/>
            <color indexed="81"/>
            <rFont val="Tahoma"/>
            <family val="2"/>
          </rPr>
          <t>Snittresans längd är beräknad av Byggföretagen med hjälp av statistik från TRAFA</t>
        </r>
      </text>
    </comment>
    <comment ref="D175" authorId="1" shapeId="0" xr:uid="{30EA1A7E-7C91-4AAA-A43C-4326586F9808}">
      <text>
        <r>
          <rPr>
            <sz val="9"/>
            <color indexed="81"/>
            <rFont val="Tahoma"/>
            <family val="2"/>
          </rPr>
          <t>Snittresans längd är beräknad av Byggföretagen med hjälp av statistik från TRAFA</t>
        </r>
      </text>
    </comment>
    <comment ref="D176" authorId="1" shapeId="0" xr:uid="{A20342F7-7A0E-43DE-B592-DE2C90239237}">
      <text>
        <r>
          <rPr>
            <sz val="9"/>
            <color indexed="81"/>
            <rFont val="Tahoma"/>
            <family val="2"/>
          </rPr>
          <t>Snittresans längd är beräknad av Byggföretagen med hjälp av statistik från TRAFA</t>
        </r>
      </text>
    </comment>
    <comment ref="D177" authorId="1" shapeId="0" xr:uid="{3DB0532C-837B-4336-BBD9-7AED4FD18B28}">
      <text>
        <r>
          <rPr>
            <sz val="9"/>
            <color indexed="81"/>
            <rFont val="Tahoma"/>
            <family val="2"/>
          </rPr>
          <t>Snittresans längd är beräknad av Byggföretagen med hjälp av statistik från TRAFA</t>
        </r>
      </text>
    </comment>
    <comment ref="D178" authorId="1" shapeId="0" xr:uid="{11EA72AE-8A1B-4FD6-83F2-1C81D92A5D14}">
      <text>
        <r>
          <rPr>
            <sz val="9"/>
            <color indexed="81"/>
            <rFont val="Tahoma"/>
            <family val="2"/>
          </rPr>
          <t>Snittresans längd är beräknad av Byggföretagen med hjälp av statistik från TRAFA</t>
        </r>
      </text>
    </comment>
    <comment ref="D179" authorId="1" shapeId="0" xr:uid="{DDF85103-59A6-419C-87B3-2BF48EC11192}">
      <text>
        <r>
          <rPr>
            <sz val="9"/>
            <color indexed="81"/>
            <rFont val="Tahoma"/>
            <family val="2"/>
          </rPr>
          <t>Snittresans längd är beräknad av Byggföretagen med hjälp av statistik från TRAFA</t>
        </r>
      </text>
    </comment>
    <comment ref="D180" authorId="1" shapeId="0" xr:uid="{F66A15E7-47AD-4A38-82F7-FB6DEE051D8F}">
      <text>
        <r>
          <rPr>
            <sz val="9"/>
            <color indexed="81"/>
            <rFont val="Tahoma"/>
            <family val="2"/>
          </rPr>
          <t>Snittresans längd är beräknad av Byggföretagen med hjälp av statistik från TRAFA</t>
        </r>
      </text>
    </comment>
    <comment ref="D181" authorId="1" shapeId="0" xr:uid="{8F9E655C-4E82-4E24-AF4F-788E47410F3A}">
      <text>
        <r>
          <rPr>
            <sz val="9"/>
            <color indexed="81"/>
            <rFont val="Tahoma"/>
            <family val="2"/>
          </rPr>
          <t>Snittresans längd är beräknad av Byggföretagen med hjälp av statistik från TRAFA</t>
        </r>
      </text>
    </comment>
    <comment ref="D182" authorId="1" shapeId="0" xr:uid="{D8F5B8F0-B371-4128-8423-AE1BF0ABB0D8}">
      <text>
        <r>
          <rPr>
            <sz val="9"/>
            <color indexed="81"/>
            <rFont val="Tahoma"/>
            <family val="2"/>
          </rPr>
          <t>Snittresans längd är beräknad av Byggföretagen med hjälp av statistik från TRAFA</t>
        </r>
      </text>
    </comment>
    <comment ref="D183" authorId="1" shapeId="0" xr:uid="{C9420184-20CB-43EE-87BC-755A6ABC8497}">
      <text>
        <r>
          <rPr>
            <sz val="9"/>
            <color indexed="81"/>
            <rFont val="Tahoma"/>
            <family val="2"/>
          </rPr>
          <t>Snittresans längd är beräknad av Byggföretagen med hjälp av statistik från TRAFA</t>
        </r>
      </text>
    </comment>
    <comment ref="D184" authorId="1" shapeId="0" xr:uid="{ABC3AD26-5F73-4B06-A398-46CA457F1FC1}">
      <text>
        <r>
          <rPr>
            <sz val="9"/>
            <color indexed="81"/>
            <rFont val="Tahoma"/>
            <family val="2"/>
          </rPr>
          <t>Snittresans längd är beräknad av Byggföretagen med hjälp av statistik från TRAFA</t>
        </r>
      </text>
    </comment>
    <comment ref="D185" authorId="1" shapeId="0" xr:uid="{DB9B7A10-B749-4921-87B0-BF1A3069CAC2}">
      <text>
        <r>
          <rPr>
            <sz val="9"/>
            <color indexed="81"/>
            <rFont val="Tahoma"/>
            <family val="2"/>
          </rPr>
          <t>Snittresans längd är beräknad av Byggföretagen med hjälp av statistik från TRAFA</t>
        </r>
      </text>
    </comment>
    <comment ref="D186" authorId="1" shapeId="0" xr:uid="{49179318-E0F3-4701-AEEC-5BEC62650A93}">
      <text>
        <r>
          <rPr>
            <sz val="9"/>
            <color indexed="81"/>
            <rFont val="Tahoma"/>
            <family val="2"/>
          </rPr>
          <t>Snittresans längd är beräknad av Byggföretagen med hjälp av statistik från TRAFA</t>
        </r>
      </text>
    </comment>
    <comment ref="D187" authorId="1" shapeId="0" xr:uid="{CA80B5BA-3F57-4658-9EE6-EEE320C03B72}">
      <text>
        <r>
          <rPr>
            <sz val="9"/>
            <color indexed="81"/>
            <rFont val="Tahoma"/>
            <family val="2"/>
          </rPr>
          <t>Snittresans längd är beräknad av Byggföretagen med hjälp av statistik från TRAFA</t>
        </r>
      </text>
    </comment>
    <comment ref="D188" authorId="1" shapeId="0" xr:uid="{02C2F4AB-DC8C-420F-939F-000B9B5B2D0D}">
      <text>
        <r>
          <rPr>
            <sz val="9"/>
            <color indexed="81"/>
            <rFont val="Tahoma"/>
            <family val="2"/>
          </rPr>
          <t>Snittresans längd är beräknad av Byggföretagen med hjälp av statistik från TRAFA</t>
        </r>
      </text>
    </comment>
    <comment ref="D189" authorId="1" shapeId="0" xr:uid="{0C8FDCBF-7D8A-4AE1-89E3-3A1BD61A1E95}">
      <text>
        <r>
          <rPr>
            <sz val="9"/>
            <color indexed="81"/>
            <rFont val="Tahoma"/>
            <family val="2"/>
          </rPr>
          <t>Snittresans längd är beräknad av Byggföretagen med hjälp av statistik från TRAFA</t>
        </r>
      </text>
    </comment>
    <comment ref="D190" authorId="1" shapeId="0" xr:uid="{DCD1B323-4D55-4EDA-9988-31A58679E566}">
      <text>
        <r>
          <rPr>
            <sz val="9"/>
            <color indexed="81"/>
            <rFont val="Tahoma"/>
            <family val="2"/>
          </rPr>
          <t>Snittresans längd är beräknad av Byggföretagen med hjälp av statistik från TRAFA</t>
        </r>
      </text>
    </comment>
    <comment ref="D191" authorId="1" shapeId="0" xr:uid="{8CBA19F2-34DD-4698-BC4D-D4D93FFA6F0E}">
      <text>
        <r>
          <rPr>
            <sz val="9"/>
            <color indexed="81"/>
            <rFont val="Tahoma"/>
            <family val="2"/>
          </rPr>
          <t>Snittresans längd är beräknad av Byggföretagen med hjälp av statistik från TRAFA</t>
        </r>
      </text>
    </comment>
    <comment ref="D192" authorId="1" shapeId="0" xr:uid="{09A2B369-D43C-4ECF-B15F-0610BBE172AA}">
      <text>
        <r>
          <rPr>
            <sz val="9"/>
            <color indexed="81"/>
            <rFont val="Tahoma"/>
            <family val="2"/>
          </rPr>
          <t>Snittresans längd är beräknad av Byggföretagen med hjälp av statistik från TRAFA</t>
        </r>
      </text>
    </comment>
    <comment ref="F196" authorId="0" shapeId="0" xr:uid="{1A35D3BC-D19F-41F9-B286-971CB9EB4685}">
      <text>
        <r>
          <rPr>
            <sz val="9"/>
            <color indexed="81"/>
            <rFont val="Tahoma"/>
            <family val="2"/>
          </rPr>
          <t>Antaget 50% "lastfaktor" Föderlning mellan föbränning och bränsleframtagning är beräknad av Byggföretagen</t>
        </r>
      </text>
    </comment>
    <comment ref="F197" authorId="0" shapeId="0" xr:uid="{16554AC0-E628-4E6A-947A-CCCC709FF905}">
      <text>
        <r>
          <rPr>
            <sz val="9"/>
            <color indexed="81"/>
            <rFont val="Tahoma"/>
            <family val="2"/>
          </rPr>
          <t>Antaget 50% "lastfaktor" Föderlning mellan föbränning och bränsleframtagning är beräknad av Byggföretagen</t>
        </r>
      </text>
    </comment>
    <comment ref="F198" authorId="0" shapeId="0" xr:uid="{74B9A2D0-E8D2-444F-86E7-928C03BCCE1D}">
      <text>
        <r>
          <rPr>
            <sz val="9"/>
            <color indexed="81"/>
            <rFont val="Tahoma"/>
            <family val="2"/>
          </rPr>
          <t>Antaget 50% "lastfaktor" Föderlning mellan föbränning och bränsleframtagning är beräknad av Byggföretagen</t>
        </r>
      </text>
    </comment>
    <comment ref="A199" authorId="0" shapeId="0" xr:uid="{44E69AB4-834E-4793-84E9-3008ADBC4D25}">
      <text>
        <r>
          <rPr>
            <sz val="9"/>
            <color indexed="81"/>
            <rFont val="Tahoma"/>
            <charset val="1"/>
          </rPr>
          <t xml:space="preserve">Antar medelvärdet av ovanstående transportslag
</t>
        </r>
      </text>
    </comment>
    <comment ref="F199" authorId="0" shapeId="0" xr:uid="{A6F593DA-AB23-4DE8-B100-DEBCF8CF5DE4}">
      <text>
        <r>
          <rPr>
            <sz val="9"/>
            <color indexed="81"/>
            <rFont val="Tahoma"/>
            <family val="2"/>
          </rPr>
          <t>Antaget 50% "lastfaktor" Föderlning mellan föbränning och bränsleframtagning är beräknad av Byggföretagen</t>
        </r>
      </text>
    </comment>
    <comment ref="D202" authorId="0" shapeId="0" xr:uid="{3977AB1B-6102-4DA5-A4B2-A277AC6DA927}">
      <text>
        <r>
          <rPr>
            <sz val="9"/>
            <color indexed="81"/>
            <rFont val="Tahoma"/>
            <family val="2"/>
          </rPr>
          <t xml:space="preserve">Viss bearbetning av Byggföretagen
</t>
        </r>
      </text>
    </comment>
    <comment ref="D203" authorId="0" shapeId="0" xr:uid="{D18EFE3F-AEB8-4C30-9DD9-5966085F62DA}">
      <text>
        <r>
          <rPr>
            <sz val="9"/>
            <color indexed="81"/>
            <rFont val="Tahoma"/>
            <family val="2"/>
          </rPr>
          <t xml:space="preserve">Viss bearbetning av Byggföretagen
</t>
        </r>
      </text>
    </comment>
    <comment ref="D204" authorId="0" shapeId="0" xr:uid="{0BC551D8-CE4E-4AD4-91E8-5566DC946C0D}">
      <text>
        <r>
          <rPr>
            <sz val="9"/>
            <color indexed="81"/>
            <rFont val="Tahoma"/>
            <family val="2"/>
          </rPr>
          <t xml:space="preserve">Viss bearbetning av Byggföretagen
</t>
        </r>
      </text>
    </comment>
    <comment ref="D205" authorId="0" shapeId="0" xr:uid="{B5F564B4-FEA6-4FEC-BA3D-444B8BAD98B8}">
      <text>
        <r>
          <rPr>
            <sz val="9"/>
            <color indexed="81"/>
            <rFont val="Tahoma"/>
            <family val="2"/>
          </rPr>
          <t xml:space="preserve">Viss bearbetning av Byggföretagen
</t>
        </r>
      </text>
    </comment>
    <comment ref="D206" authorId="0" shapeId="0" xr:uid="{77624C6E-8A91-4399-BF39-28A65C3B6116}">
      <text>
        <r>
          <rPr>
            <sz val="9"/>
            <color indexed="81"/>
            <rFont val="Tahoma"/>
            <family val="2"/>
          </rPr>
          <t xml:space="preserve">Viss bearbetning av Byggföretagen
</t>
        </r>
      </text>
    </comment>
    <comment ref="D207" authorId="0" shapeId="0" xr:uid="{1DF0EA94-EBF0-47B6-9889-AA33FE0B2015}">
      <text>
        <r>
          <rPr>
            <sz val="9"/>
            <color indexed="81"/>
            <rFont val="Tahoma"/>
            <family val="2"/>
          </rPr>
          <t xml:space="preserve">Viss bearbetning av Byggföretagen
</t>
        </r>
      </text>
    </comment>
    <comment ref="D208" authorId="0" shapeId="0" xr:uid="{29F68D94-1630-4032-9B94-B25B5E9EB0AA}">
      <text>
        <r>
          <rPr>
            <sz val="9"/>
            <color indexed="81"/>
            <rFont val="Tahoma"/>
            <family val="2"/>
          </rPr>
          <t xml:space="preserve">Viss bearbetning av Byggföretagen
</t>
        </r>
      </text>
    </comment>
    <comment ref="D209" authorId="0" shapeId="0" xr:uid="{ADCF0845-D0F7-49FC-A9F0-626E4A37B59C}">
      <text>
        <r>
          <rPr>
            <sz val="9"/>
            <color indexed="81"/>
            <rFont val="Tahoma"/>
            <family val="2"/>
          </rPr>
          <t xml:space="preserve">Viss bearbetning av Byggföretagen
</t>
        </r>
      </text>
    </comment>
    <comment ref="D210" authorId="0" shapeId="0" xr:uid="{B8C246B0-6200-4952-AE5B-B273A70D7904}">
      <text>
        <r>
          <rPr>
            <sz val="9"/>
            <color indexed="81"/>
            <rFont val="Tahoma"/>
            <family val="2"/>
          </rPr>
          <t xml:space="preserve">Viss bearbetning av Byggföretagen
</t>
        </r>
      </text>
    </comment>
    <comment ref="D211" authorId="0" shapeId="0" xr:uid="{EF84B7A9-399C-4A1C-AE2A-32CF6B94C4D8}">
      <text>
        <r>
          <rPr>
            <sz val="9"/>
            <color indexed="81"/>
            <rFont val="Tahoma"/>
            <family val="2"/>
          </rPr>
          <t xml:space="preserve">Viss bearbetning av Byggföretagen
</t>
        </r>
      </text>
    </comment>
    <comment ref="B213" authorId="0" shapeId="0" xr:uid="{D204BEFB-59D8-43B6-98A8-8CE0DA77B60F}">
      <text>
        <r>
          <rPr>
            <sz val="9"/>
            <color indexed="81"/>
            <rFont val="Tahoma"/>
            <family val="2"/>
          </rPr>
          <t>Typiskt värde (A1-A3) enligt källa.</t>
        </r>
      </text>
    </comment>
    <comment ref="B237" authorId="0" shapeId="0" xr:uid="{EB8A8B5F-6FC6-429C-B66A-8CD6664E78CA}">
      <text>
        <r>
          <rPr>
            <sz val="9"/>
            <color indexed="81"/>
            <rFont val="Tahoma"/>
            <family val="2"/>
          </rPr>
          <t>Typiskt värde (A1-A3) enligt källa.</t>
        </r>
      </text>
    </comment>
    <comment ref="B268" authorId="0" shapeId="0" xr:uid="{7D8B7AAD-DA17-44E3-9A93-5DF1EB843434}">
      <text>
        <r>
          <rPr>
            <sz val="9"/>
            <color indexed="81"/>
            <rFont val="Tahoma"/>
            <family val="2"/>
          </rPr>
          <t>Typiskt värde (A1-A3) enligt källa.</t>
        </r>
      </text>
    </comment>
    <comment ref="B284" authorId="0" shapeId="0" xr:uid="{AC93CB3D-27A7-4BE4-AE4B-DF7286193BA6}">
      <text>
        <r>
          <rPr>
            <sz val="9"/>
            <color indexed="81"/>
            <rFont val="Tahoma"/>
            <family val="2"/>
          </rPr>
          <t>Typiskt värde (A1-A3) enligt källa.</t>
        </r>
      </text>
    </comment>
    <comment ref="B304" authorId="0" shapeId="0" xr:uid="{5B2D6598-ECB5-46ED-A8F5-365B9B8D46B0}">
      <text>
        <r>
          <rPr>
            <sz val="9"/>
            <color indexed="81"/>
            <rFont val="Tahoma"/>
            <family val="2"/>
          </rPr>
          <t>Typiskt värde (A1-A3) enligt källa.</t>
        </r>
      </text>
    </comment>
    <comment ref="B310" authorId="0" shapeId="0" xr:uid="{A7E5A960-03BB-438F-89D5-702A11170794}">
      <text>
        <r>
          <rPr>
            <sz val="9"/>
            <color indexed="81"/>
            <rFont val="Tahoma"/>
            <family val="2"/>
          </rPr>
          <t>Typiskt värde (A1-A3) enligt källa.</t>
        </r>
      </text>
    </comment>
    <comment ref="B339" authorId="0" shapeId="0" xr:uid="{63DAD5CA-349B-4B98-B1A9-EED3548A3C5B}">
      <text>
        <r>
          <rPr>
            <sz val="9"/>
            <color indexed="81"/>
            <rFont val="Tahoma"/>
            <family val="2"/>
          </rPr>
          <t>Typiskt värde (A1-A3) enligt källa.</t>
        </r>
      </text>
    </comment>
    <comment ref="B367" authorId="0" shapeId="0" xr:uid="{F8F4F880-4ACD-4A28-B618-0180F258AFF4}">
      <text>
        <r>
          <rPr>
            <sz val="9"/>
            <color indexed="81"/>
            <rFont val="Tahoma"/>
            <family val="2"/>
          </rPr>
          <t>Typiskt värde (A1-A3) enligt källa.</t>
        </r>
      </text>
    </comment>
    <comment ref="B387" authorId="0" shapeId="0" xr:uid="{4E1BDDEF-1515-444B-9A7B-EB4B4944570E}">
      <text>
        <r>
          <rPr>
            <sz val="9"/>
            <color indexed="81"/>
            <rFont val="Tahoma"/>
            <family val="2"/>
          </rPr>
          <t>Typiskt värde (A1-A3) enligt källa.</t>
        </r>
      </text>
    </comment>
    <comment ref="B396" authorId="0" shapeId="0" xr:uid="{8D504990-E9AB-4B7A-AC80-9D20F04136BA}">
      <text>
        <r>
          <rPr>
            <sz val="9"/>
            <color indexed="81"/>
            <rFont val="Tahoma"/>
            <family val="2"/>
          </rPr>
          <t>Typiskt värde (A1-A3) enligt källa.</t>
        </r>
      </text>
    </comment>
    <comment ref="B402" authorId="0" shapeId="0" xr:uid="{D5F0B864-E43F-4677-8567-44F12BA19138}">
      <text>
        <r>
          <rPr>
            <sz val="9"/>
            <color indexed="81"/>
            <rFont val="Tahoma"/>
            <family val="2"/>
          </rPr>
          <t>Typiskt värde (A1-A3) enligt källa.</t>
        </r>
      </text>
    </comment>
    <comment ref="B407" authorId="0" shapeId="0" xr:uid="{FAEF56C2-C0DA-4581-80B2-E375F4BFFF48}">
      <text>
        <r>
          <rPr>
            <sz val="9"/>
            <color indexed="81"/>
            <rFont val="Tahoma"/>
            <family val="2"/>
          </rPr>
          <t>Typiskt värde (A1-A3) enligt källa.</t>
        </r>
      </text>
    </comment>
    <comment ref="B427" authorId="0" shapeId="0" xr:uid="{06388637-7C02-4F29-B22F-AAD6930C1D55}">
      <text>
        <r>
          <rPr>
            <sz val="9"/>
            <color indexed="81"/>
            <rFont val="Tahoma"/>
            <family val="2"/>
          </rPr>
          <t>Typiskt värde (A1-A3) enligt källa.</t>
        </r>
      </text>
    </comment>
    <comment ref="B434" authorId="0" shapeId="0" xr:uid="{ACA24343-BC88-45EF-B141-36565848FE07}">
      <text>
        <r>
          <rPr>
            <sz val="9"/>
            <color indexed="81"/>
            <rFont val="Tahoma"/>
            <family val="2"/>
          </rPr>
          <t>Typiskt värde (A1-A3) enligt källa.</t>
        </r>
      </text>
    </comment>
    <comment ref="B442" authorId="0" shapeId="0" xr:uid="{2B62A5D7-6DA6-4A32-8DC0-43CD46E7B4EE}">
      <text>
        <r>
          <rPr>
            <sz val="9"/>
            <color indexed="81"/>
            <rFont val="Tahoma"/>
            <family val="2"/>
          </rPr>
          <t>Typiskt värde (A1-A3) enligt källa.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Emil Flodin</author>
  </authors>
  <commentList>
    <comment ref="B35" authorId="0" shapeId="0" xr:uid="{7821997A-8F87-4710-B61C-0461428F4373}">
      <text>
        <r>
          <rPr>
            <sz val="9"/>
            <color indexed="81"/>
            <rFont val="Tahoma"/>
            <family val="2"/>
          </rPr>
          <t>Saknar uppdelning mellan förbrännning / produktio nför fjärrkyla. Antar samma som för fjärrvärme för Transport och produktion och subtraherar det från total för att få faktorn för förbränning.</t>
        </r>
      </text>
    </comment>
    <comment ref="C35" authorId="0" shapeId="0" xr:uid="{6C7BA7DE-FCCF-42B3-B16E-C6EA66043029}">
      <text>
        <r>
          <rPr>
            <sz val="9"/>
            <color indexed="81"/>
            <rFont val="Tahoma"/>
            <family val="2"/>
          </rPr>
          <t>För fjärrkyla har vi enbart emissionsfaktor för totala utsläpp. Antar att transport emissione för transport och produktion är samma som för fjärrvärme.</t>
        </r>
      </text>
    </comment>
    <comment ref="H44" authorId="0" shapeId="0" xr:uid="{E796A42D-613C-4A62-89EF-073206930F00}">
      <text>
        <r>
          <rPr>
            <sz val="9"/>
            <color indexed="81"/>
            <rFont val="Tahoma"/>
            <family val="2"/>
          </rPr>
          <t xml:space="preserve">Samma andel som hos källan (sida 17)
</t>
        </r>
      </text>
    </comment>
    <comment ref="H45" authorId="0" shapeId="0" xr:uid="{F6A1DCB5-016A-47A8-A4AD-C64AFF2C928F}">
      <text>
        <r>
          <rPr>
            <sz val="9"/>
            <color indexed="81"/>
            <rFont val="Tahoma"/>
            <family val="2"/>
          </rPr>
          <t xml:space="preserve">Samma andel som hos källan (sida 17)
</t>
        </r>
      </text>
    </comment>
    <comment ref="B63" authorId="0" shapeId="0" xr:uid="{A4E010B5-A718-4514-A67B-C96838BD4C0E}">
      <text>
        <r>
          <rPr>
            <sz val="9"/>
            <color indexed="81"/>
            <rFont val="Tahoma"/>
            <family val="2"/>
          </rPr>
          <t>Uppskattad av Byggföretagen</t>
        </r>
      </text>
    </comment>
    <comment ref="B69" authorId="0" shapeId="0" xr:uid="{A0A035E3-6203-47F7-88E1-CDFED051A0FA}">
      <text>
        <r>
          <rPr>
            <sz val="9"/>
            <color indexed="81"/>
            <rFont val="Tahoma"/>
            <family val="2"/>
          </rPr>
          <t>Uppskattad av Byggföretagen</t>
        </r>
      </text>
    </comment>
    <comment ref="B82" authorId="0" shapeId="0" xr:uid="{6B2DED63-A656-49E1-A92D-76D3AF1E4301}">
      <text>
        <r>
          <rPr>
            <sz val="9"/>
            <color indexed="81"/>
            <rFont val="Tahoma"/>
            <family val="2"/>
          </rPr>
          <t>Data från TRAFA</t>
        </r>
      </text>
    </comment>
    <comment ref="C82" authorId="0" shapeId="0" xr:uid="{78A5B267-A73A-44D2-92FB-59A784F55245}">
      <text>
        <r>
          <rPr>
            <sz val="9"/>
            <color indexed="81"/>
            <rFont val="Tahoma"/>
            <family val="2"/>
          </rPr>
          <t xml:space="preserve">Data från TRAFA
</t>
        </r>
      </text>
    </comment>
    <comment ref="B106" authorId="0" shapeId="0" xr:uid="{256F4B45-809E-4D9C-9ECE-B10EB662F4E9}">
      <text>
        <r>
          <rPr>
            <sz val="9"/>
            <color indexed="81"/>
            <rFont val="Tahoma"/>
            <family val="2"/>
          </rPr>
          <t>Beräknad/uppskattad av Byggföretagen</t>
        </r>
      </text>
    </comment>
    <comment ref="D135" authorId="0" shapeId="0" xr:uid="{4E25C7DD-4696-440C-A240-D797CA08B901}">
      <text>
        <r>
          <rPr>
            <sz val="9"/>
            <color indexed="81"/>
            <rFont val="Tahoma"/>
            <charset val="1"/>
          </rPr>
          <t xml:space="preserve">Använder emission för 50% lastfaktor (default)
</t>
        </r>
      </text>
    </comment>
    <comment ref="B138" authorId="0" shapeId="0" xr:uid="{CDA33C7B-147A-424E-BDF3-A7704F6F478B}">
      <text>
        <r>
          <rPr>
            <sz val="9"/>
            <color indexed="81"/>
            <rFont val="Tahoma"/>
            <charset val="1"/>
          </rPr>
          <t>Antar samma förhållande
mellan bränsleanvändning/bränsleframtagning som för tung lastil</t>
        </r>
      </text>
    </comment>
    <comment ref="B142" authorId="0" shapeId="0" xr:uid="{FCDDF636-E28B-4E53-92D6-AFFD4E5940E7}">
      <text>
        <r>
          <rPr>
            <sz val="9"/>
            <color indexed="81"/>
            <rFont val="Tahoma"/>
            <charset val="1"/>
          </rPr>
          <t>Antar samma förhållande
mellan bränsleanvändning/bränsleframtagning som för lätt lastbil (diesel)</t>
        </r>
      </text>
    </comment>
    <comment ref="B144" authorId="0" shapeId="0" xr:uid="{0C29EEBC-D42C-4798-BDDD-514A314B87EB}">
      <text>
        <r>
          <rPr>
            <sz val="9"/>
            <color indexed="81"/>
            <rFont val="Tahoma"/>
            <charset val="1"/>
          </rPr>
          <t>Antar samma förhållande
mellan bränsleanvändning/bränsleframtagning som för personbil (diesel)</t>
        </r>
      </text>
    </comment>
  </commentList>
</comments>
</file>

<file path=xl/sharedStrings.xml><?xml version="1.0" encoding="utf-8"?>
<sst xmlns="http://schemas.openxmlformats.org/spreadsheetml/2006/main" count="2543" uniqueCount="867">
  <si>
    <t>kWh</t>
  </si>
  <si>
    <t>Enhet</t>
  </si>
  <si>
    <t>Totalt</t>
  </si>
  <si>
    <t>Lätt lastbil diesel</t>
  </si>
  <si>
    <t>Fjärrvärme enligt lokala miljövärden</t>
  </si>
  <si>
    <t>Nät</t>
  </si>
  <si>
    <t>Nät (nr)</t>
  </si>
  <si>
    <t>Förbrukad energi 
(kWh)</t>
  </si>
  <si>
    <t>Distributör
(Företag)</t>
  </si>
  <si>
    <t>Flygresor</t>
  </si>
  <si>
    <t>Tågresor</t>
  </si>
  <si>
    <t>Lätt lastbil bensin</t>
  </si>
  <si>
    <t>Taxiresor</t>
  </si>
  <si>
    <t>Båtresor</t>
  </si>
  <si>
    <t>Arbetsmaskiner</t>
  </si>
  <si>
    <t>Buss</t>
  </si>
  <si>
    <t>Källa</t>
  </si>
  <si>
    <t>E85</t>
  </si>
  <si>
    <t>liter</t>
  </si>
  <si>
    <t>Emissionsfaktor (g CO2ekv/kWh)</t>
  </si>
  <si>
    <t>Bensin</t>
  </si>
  <si>
    <t>Tunnelbana</t>
  </si>
  <si>
    <t>Pendeltåg</t>
  </si>
  <si>
    <t>Övriga färjor utrikes</t>
  </si>
  <si>
    <t>Kollektivtrafik skärgårdsfärjor</t>
  </si>
  <si>
    <t>Bitumen</t>
  </si>
  <si>
    <t>Bly</t>
  </si>
  <si>
    <t>Fibercementskiva</t>
  </si>
  <si>
    <t>Geotextil, PP textil</t>
  </si>
  <si>
    <t>Granit</t>
  </si>
  <si>
    <t>Jord</t>
  </si>
  <si>
    <t>Krossmaterial</t>
  </si>
  <si>
    <t>PVC</t>
  </si>
  <si>
    <t>Byggskivor</t>
  </si>
  <si>
    <t>Spånskiva</t>
  </si>
  <si>
    <t>Planglas</t>
  </si>
  <si>
    <t>Tätskikt</t>
  </si>
  <si>
    <t>Mängd
[kg]</t>
  </si>
  <si>
    <t>Röd ruta = Här syns emissionsfaktorn</t>
  </si>
  <si>
    <t>Rest sträcka 
[km]</t>
  </si>
  <si>
    <t>Kostnad 
[SEK]</t>
  </si>
  <si>
    <t>Utsläpp från egna beräkningar</t>
  </si>
  <si>
    <t xml:space="preserve">https://www.energiforetagen.se/statistik/fjarrvarmestatistik/miljovardering-av-fjarrvarme/ </t>
  </si>
  <si>
    <t>Företagsdata</t>
  </si>
  <si>
    <t>Nettomsättning [TSEK]</t>
  </si>
  <si>
    <t>Fjärrvärme</t>
  </si>
  <si>
    <t>Fjärrkyla</t>
  </si>
  <si>
    <t>Antal anställda</t>
  </si>
  <si>
    <t>Köpt energi
[kwh]</t>
  </si>
  <si>
    <t>3. Välj först företag (eldistributören) i rullmenyn.</t>
  </si>
  <si>
    <t>5. För över data för företag, nät, emissionsfaktor förbränning och emissionsfaktor för transport och produktion till tabellen till vänster.</t>
  </si>
  <si>
    <t>Stål, generellt värde</t>
  </si>
  <si>
    <t>Hyrbilar</t>
  </si>
  <si>
    <t>Diesel</t>
  </si>
  <si>
    <t>Grön ruta = Här matar jag in data</t>
  </si>
  <si>
    <t>Spårväg Stockholm</t>
  </si>
  <si>
    <t>Spårväg Norrköping</t>
  </si>
  <si>
    <t>Antal påstigningar</t>
  </si>
  <si>
    <t>Källförteckning</t>
  </si>
  <si>
    <t>kgCO2ekv/kg</t>
  </si>
  <si>
    <t>kgCO2ekv/tkm</t>
  </si>
  <si>
    <t>kg CO2ekv/kWh</t>
  </si>
  <si>
    <t>Totala utsläpp</t>
  </si>
  <si>
    <t>Exempel</t>
  </si>
  <si>
    <t>Vattenfall AB</t>
  </si>
  <si>
    <t>Saltsjöbaden</t>
  </si>
  <si>
    <t>Tunnelbana (10km)</t>
  </si>
  <si>
    <t>Spårväg Stockholm (8km)</t>
  </si>
  <si>
    <t>Spårväg Göteborg (8km)</t>
  </si>
  <si>
    <t>Pendeltåg (20km)</t>
  </si>
  <si>
    <t>Okänd busstyp</t>
  </si>
  <si>
    <t>Biodiesel (HVO 100%)</t>
  </si>
  <si>
    <t>Fordonsgas (blandning)</t>
  </si>
  <si>
    <t>Biogas (100% bio)</t>
  </si>
  <si>
    <t>kg</t>
  </si>
  <si>
    <t>Förbrukad mängd</t>
  </si>
  <si>
    <t>Scope 1</t>
  </si>
  <si>
    <t>Scope 2</t>
  </si>
  <si>
    <t>Scope 3</t>
  </si>
  <si>
    <t>Körd sträcka</t>
  </si>
  <si>
    <t>Tung lastbil</t>
  </si>
  <si>
    <t>Antal resor</t>
  </si>
  <si>
    <t>SMED 2021</t>
  </si>
  <si>
    <t>Energiföretagen 2022</t>
  </si>
  <si>
    <t>Betongvaror</t>
  </si>
  <si>
    <t>Balkar B, förspänd</t>
  </si>
  <si>
    <t>Balkar B, slakarmerad</t>
  </si>
  <si>
    <t>Balkonger och trappor</t>
  </si>
  <si>
    <t>Halvsandwichväggar, VI</t>
  </si>
  <si>
    <t>Hålbjälklag, HD/F</t>
  </si>
  <si>
    <t>Innervägg, V</t>
  </si>
  <si>
    <t>Loftgångsplatta</t>
  </si>
  <si>
    <t>Pelare RP, OP</t>
  </si>
  <si>
    <t>Plattbärlag, PLE</t>
  </si>
  <si>
    <t>Sandwichväggar, W</t>
  </si>
  <si>
    <t>Skalvägg, VS</t>
  </si>
  <si>
    <t>TT-plattor, TT,TT/F och STT/F</t>
  </si>
  <si>
    <t>Vägg/Ytterskiva</t>
  </si>
  <si>
    <t>Bruk och bindemedel</t>
  </si>
  <si>
    <t>Avjämningsmassor &lt; 17 % cement</t>
  </si>
  <si>
    <t>Avjämningsmassor &lt; 22 % cement</t>
  </si>
  <si>
    <t>Avjämningsmassor &lt; 30 % cement</t>
  </si>
  <si>
    <t>Cement, typ CEM II/A-LL 42,5 R</t>
  </si>
  <si>
    <t>Fiberförstärkta avjämningsmassor &lt; 22 % cement</t>
  </si>
  <si>
    <t>Härdat säkerhetsglas</t>
  </si>
  <si>
    <t>Isolerruta, dubbelglas (4-16-4)</t>
  </si>
  <si>
    <t>Isolerruta, treglas (4-14-4-14-4)</t>
  </si>
  <si>
    <t>Kalkbruk D (CS I)</t>
  </si>
  <si>
    <t>Laminerat säkerhetsglas</t>
  </si>
  <si>
    <t>Mur- och putsbruk B (CS III)</t>
  </si>
  <si>
    <t>Mur- och putsbruk C (CS II)</t>
  </si>
  <si>
    <t>Murbruk A (CS IV)</t>
  </si>
  <si>
    <t>Putsbruk B (CS III), fiberförstärkt tvåskiktsbehandling</t>
  </si>
  <si>
    <t>Putsbruk C (CS II), pumpbar</t>
  </si>
  <si>
    <t>Snabba avjämningsmassor &lt; 60 % cement</t>
  </si>
  <si>
    <t>Torrbruk, finbetong K30 (C32/40)</t>
  </si>
  <si>
    <t>Torrbruk, grovbetong K25 (C28/35)</t>
  </si>
  <si>
    <t>Fibercementskivor, byggskiva, ≤ 60 vikt-% cement,</t>
  </si>
  <si>
    <t>Fibergipsskiva med cellulosafiber</t>
  </si>
  <si>
    <t>Formskiva</t>
  </si>
  <si>
    <t>Gipsskiva, brandskiva</t>
  </si>
  <si>
    <t>Gipsskiva, golvskiva</t>
  </si>
  <si>
    <t>Gipsskiva, hårdskiva</t>
  </si>
  <si>
    <t>Gipsskiva, standardskiva</t>
  </si>
  <si>
    <t>Gipsskiva, vindskiva</t>
  </si>
  <si>
    <t>Gipsskiva, våtrumskiva</t>
  </si>
  <si>
    <t>OSB</t>
  </si>
  <si>
    <t>Plywood</t>
  </si>
  <si>
    <t>Putsbärarskiva av glasgranulat</t>
  </si>
  <si>
    <t>Stenkompositfasadskiva, 12-17 % w/w polyesterbindemedel</t>
  </si>
  <si>
    <t>Stenkompositfasadskiva, 18-20 % w/w polyesterbindemedel</t>
  </si>
  <si>
    <t>Färg och fog</t>
  </si>
  <si>
    <t>Fogmassa, silikon</t>
  </si>
  <si>
    <t>Fogmassa, övrigt</t>
  </si>
  <si>
    <t>Silikatfärg</t>
  </si>
  <si>
    <t>Slamfärg</t>
  </si>
  <si>
    <t>Utomhusfärg, vattenburen akryl</t>
  </si>
  <si>
    <t>Fönster, dörrar och glas</t>
  </si>
  <si>
    <t>Fönster, trä, fast, 3-glas</t>
  </si>
  <si>
    <t>Fönster, trä, inåtgående, 3-glas</t>
  </si>
  <si>
    <t>Fönster, trä, sidhängt, 3-glas</t>
  </si>
  <si>
    <t>Fönster, trä, vridfönster, 3-glas</t>
  </si>
  <si>
    <t>Fönster, trä/aluminium, fast, 3-glas</t>
  </si>
  <si>
    <t>Fönster, trä/aluminium, inåtgående, 3-glas</t>
  </si>
  <si>
    <t>Fönster, trä/aluminium, sidhängt, 3-glas</t>
  </si>
  <si>
    <t>Fönster, trä/aluminium, vridfönster, 3-glas</t>
  </si>
  <si>
    <t>Fönsterdörr, trä, halvglasad, 3-glas</t>
  </si>
  <si>
    <t>Fönsterdörr, trä, helglasad, 3-glas</t>
  </si>
  <si>
    <t>Fönsterdörr, trä/aluminium, halvglasad, 3-glas</t>
  </si>
  <si>
    <t>Fönsterdörr, trä/aluminium, helglasad, 3-glas</t>
  </si>
  <si>
    <t>Isolering</t>
  </si>
  <si>
    <t>Cellulosafiber, oanvänt papper, lösull</t>
  </si>
  <si>
    <t>Cellulosafiber, oanvänt papper, skivor</t>
  </si>
  <si>
    <t>Cellulosafiber, primär råvara, lösull</t>
  </si>
  <si>
    <t>Cellulosafiber, återvunnet papper, lösull</t>
  </si>
  <si>
    <t>Fenolbaserad isolering</t>
  </si>
  <si>
    <t>Glasull, fasadskivor</t>
  </si>
  <si>
    <t>Glasull, lösull, bjälklag</t>
  </si>
  <si>
    <t>Glasull, lösull, vindsbjälklag</t>
  </si>
  <si>
    <t>Glasull, skivor och rullar</t>
  </si>
  <si>
    <t>Hampabetongblock</t>
  </si>
  <si>
    <t>Stenull, fasadskiva</t>
  </si>
  <si>
    <t>Stenull, lösull, golvbjälklag</t>
  </si>
  <si>
    <t>Stenull, lösull, vindsbjälklag</t>
  </si>
  <si>
    <t>Stenull, lösull, vägg</t>
  </si>
  <si>
    <t>Stenull, markskiva</t>
  </si>
  <si>
    <t>Stenull, putsskiva</t>
  </si>
  <si>
    <t>Stenull, skivor och rullar</t>
  </si>
  <si>
    <t>Stenull, takskiva</t>
  </si>
  <si>
    <t>XPS, extruderad polystyren</t>
  </si>
  <si>
    <t>Murblock och tegel</t>
  </si>
  <si>
    <t>Betongtakpannor</t>
  </si>
  <si>
    <t>Betongtakpannor, klimatförbättrad</t>
  </si>
  <si>
    <t>Gasbetongblock</t>
  </si>
  <si>
    <t>Gasbetongelement, 5 % armering</t>
  </si>
  <si>
    <t>Kalksandsten</t>
  </si>
  <si>
    <t>Lättklinkerkulor</t>
  </si>
  <si>
    <t>Solcell, CdTe</t>
  </si>
  <si>
    <t>Solcell, CI(G)S</t>
  </si>
  <si>
    <t>Solcell, mono-Si</t>
  </si>
  <si>
    <t>Solcell, multi-Si</t>
  </si>
  <si>
    <t>Solcell, OPV</t>
  </si>
  <si>
    <t>Tegelbalk</t>
  </si>
  <si>
    <t>Tegelbalk, dubbelbränd</t>
  </si>
  <si>
    <t>Tegelsten</t>
  </si>
  <si>
    <t>Tegelsten, dubbelbränd</t>
  </si>
  <si>
    <t>Tegelsten, hårdbränd</t>
  </si>
  <si>
    <t>Tegeltakpannor</t>
  </si>
  <si>
    <t>Stål och andra metaller</t>
  </si>
  <si>
    <t>Aluminiumplåt, primär</t>
  </si>
  <si>
    <t>Aluminiumprofiler, primär</t>
  </si>
  <si>
    <t>Aluminiumprofiler, skrotbaserad</t>
  </si>
  <si>
    <t>Kopparplåt, 51 % skrotbaserad</t>
  </si>
  <si>
    <t>Kopparplåt, 97 % skrotbaserad</t>
  </si>
  <si>
    <t>Kopparrör, 100 % skrotbaserad</t>
  </si>
  <si>
    <t>Kopparrör, 51 % skrotbaserad</t>
  </si>
  <si>
    <t>Lättreglar av stål, primär</t>
  </si>
  <si>
    <t>Rostfri plåt, 65 % skrotbaserad</t>
  </si>
  <si>
    <t>Rostfri stålarmering, 72 % skrotbaserad</t>
  </si>
  <si>
    <t>Rostfria vattenrör, 86 % skrotbaserad</t>
  </si>
  <si>
    <t>Skruvar, spikar, fästdon och beslag, primär stål</t>
  </si>
  <si>
    <t>Spännarmering, stål, skrotbaserad</t>
  </si>
  <si>
    <t>Tunnplåt för beklädnad, primär</t>
  </si>
  <si>
    <t>Trävaror</t>
  </si>
  <si>
    <t>Fanerträ (LVL)</t>
  </si>
  <si>
    <t>Hyvlat virke, u 16 %, barrträ</t>
  </si>
  <si>
    <t>Korslimmat trä, u 12 %, barrträ</t>
  </si>
  <si>
    <t>Limträ, u 12 %, gran</t>
  </si>
  <si>
    <t>Lättbalk av trä</t>
  </si>
  <si>
    <t>Sågat virke, u 16 %, barrträ</t>
  </si>
  <si>
    <t>Plastfolie, ångspärr</t>
  </si>
  <si>
    <t>Takspapp, enskiktstätning</t>
  </si>
  <si>
    <t>Underlagspapp</t>
  </si>
  <si>
    <t>Ytpapp</t>
  </si>
  <si>
    <t>Hjullastare (37-75kW)</t>
  </si>
  <si>
    <t>Hjullastare (75-130kW)</t>
  </si>
  <si>
    <t>Hjullastare (130-560kW)</t>
  </si>
  <si>
    <t>Hjullastare (&gt;560kW)</t>
  </si>
  <si>
    <t>Grävlastare (37-75kW)</t>
  </si>
  <si>
    <t>Bandgrävmaskin (&lt;37kW</t>
  </si>
  <si>
    <t>Bandgrävmaskin (37-75kW</t>
  </si>
  <si>
    <t>Bandgrävmaskin (75-130kW</t>
  </si>
  <si>
    <t>Bandgrävmaskin (130-560kW</t>
  </si>
  <si>
    <t>Kompaktlastare (37-75kW)</t>
  </si>
  <si>
    <t>Dumper (75-130kW)</t>
  </si>
  <si>
    <t>Dumper (130-560kW)</t>
  </si>
  <si>
    <t>Gruvtruck/Tipptruck (&gt;560kW)</t>
  </si>
  <si>
    <t>Mobilkran (37-75kW)</t>
  </si>
  <si>
    <t>Mobilkran (75-130kW)</t>
  </si>
  <si>
    <t>Mobilkran (130-560kW)</t>
  </si>
  <si>
    <t>Truck (37-75kW)</t>
  </si>
  <si>
    <t>Truck (75-130kW)</t>
  </si>
  <si>
    <t>Truck (130-560kW)</t>
  </si>
  <si>
    <t>Elektricitet</t>
  </si>
  <si>
    <t>Fibercementskivor, fasadskiva, ≤ 85 vikt-% cement,</t>
  </si>
  <si>
    <t>Fibercementskivor, inomhusskiva, ≤ 35 vikt-% cement,</t>
  </si>
  <si>
    <t xml:space="preserve">Brandglas, 5/5 E30 - EW30 - EI30 </t>
  </si>
  <si>
    <t xml:space="preserve">Ytterdörr, aluminium, helglasad </t>
  </si>
  <si>
    <t xml:space="preserve">Ytterdörr, stål, massiv </t>
  </si>
  <si>
    <t>Fabriksbetong, husbyggnad C20/25</t>
  </si>
  <si>
    <t>Fabriksbetong, husbyggnad C25/30</t>
  </si>
  <si>
    <t>Fabriksbetong, husbyggnad C28/35</t>
  </si>
  <si>
    <t>Fabriksbetong, husbyggnad C30/37</t>
  </si>
  <si>
    <t>Fabriksbetong, husbyggnad C32/40</t>
  </si>
  <si>
    <t>Fabriksbetong, husbyggnad C35/45</t>
  </si>
  <si>
    <t>Fabriksbetong, husbyggnad C40/50</t>
  </si>
  <si>
    <t>Fabriksbetong, husbyggnad C45/55</t>
  </si>
  <si>
    <t>Fabriksbetong, husbyggnad C50/60</t>
  </si>
  <si>
    <t>Fabriksbetong, husbyggnad C55/67</t>
  </si>
  <si>
    <t>Fabriksbetong, husbyggnad C60/75</t>
  </si>
  <si>
    <t>Fabriksbetong, husbyggnad klimatförbättrad C20/25</t>
  </si>
  <si>
    <t>Fabriksbetong, husbyggnad klimatförbättrad C25/30</t>
  </si>
  <si>
    <t>Fabriksbetong, husbyggnad klimatförbättrad C28/35</t>
  </si>
  <si>
    <t>Fabriksbetong, husbyggnad klimatförbättrad C30/37</t>
  </si>
  <si>
    <t>Fabriksbetong, husbyggnad klimatförbättrad C32/40</t>
  </si>
  <si>
    <t>Fabriksbetong, husbyggnad klimatförbättrad C35/45</t>
  </si>
  <si>
    <t>Fabriksbetong, husbyggnad klimatförbättrad C40/50</t>
  </si>
  <si>
    <t>Fabriksbetong, husbyggnad klimatförbättrad C45/55</t>
  </si>
  <si>
    <t>Fabriksbetong, husbyggnad klimatförbättrad C50/60</t>
  </si>
  <si>
    <t>Fabriksbetong, husbyggnad klimatförbättrad C55/67</t>
  </si>
  <si>
    <t>Fabriksbetong, husbyggnad klimatförbättrad C60/75</t>
  </si>
  <si>
    <t>EPS, expanderad polystyren</t>
  </si>
  <si>
    <t xml:space="preserve">Glasull, ljudisolering </t>
  </si>
  <si>
    <t>Glasull, lösull, väggar</t>
  </si>
  <si>
    <t>Hampaisolering, skivor, 8 % polyester eller polyolefin</t>
  </si>
  <si>
    <t>Hampaisolering, skivor, 8 % polylaktid (PLA) som bindemedel</t>
  </si>
  <si>
    <t>Lättklinkerblock, &lt;10 % cement (650-700 kg/m³)</t>
  </si>
  <si>
    <t>Lättklinkerblock, 10-14 % cement (700-770 kg/m³)</t>
  </si>
  <si>
    <t>Lättklinkerblock, 15-17 % cement (700-770 kg/m³)</t>
  </si>
  <si>
    <t>Lättklinkerblock, 18-24 % cement (700-770 kg/m³)</t>
  </si>
  <si>
    <t>Vindspärr fasader, spunnet polyetylen och polypropylen</t>
  </si>
  <si>
    <t>Armeringsstål, obearbetad, 100 % skrotbaserad exkl legering</t>
  </si>
  <si>
    <t xml:space="preserve">Konstruktionsstål, 100 % skrotbaserad exkl. legeringsämnen </t>
  </si>
  <si>
    <t>Plastfolie, varialbel ångspärr</t>
  </si>
  <si>
    <t>Takshingle</t>
  </si>
  <si>
    <t>Fabriksbetong</t>
  </si>
  <si>
    <t xml:space="preserve">Betong, anläggning (ospecificerad) </t>
  </si>
  <si>
    <t>Cement (CEM I)</t>
  </si>
  <si>
    <t>Kompaktlastare (75-130kW)</t>
  </si>
  <si>
    <t>Dumper (37-75kW)</t>
  </si>
  <si>
    <t>Växthusgasutsläpp från egna beräkningar</t>
  </si>
  <si>
    <t>Rest sträcka
[pkm]</t>
  </si>
  <si>
    <t>Utan bil</t>
  </si>
  <si>
    <t>Med bil</t>
  </si>
  <si>
    <t>Göteborg - Fredrikshamn (90km)</t>
  </si>
  <si>
    <t>Ystad - Rönne (70km)</t>
  </si>
  <si>
    <t>Trelleborg - Rostock (160km)</t>
  </si>
  <si>
    <t>Övriga färjor utrikes (250km)</t>
  </si>
  <si>
    <t>Stockholm</t>
  </si>
  <si>
    <t>Blekinge (10,1km)</t>
  </si>
  <si>
    <t>Dalarna (14,7km)</t>
  </si>
  <si>
    <t>Gotland (25,2km)</t>
  </si>
  <si>
    <t>Gävleborg (10,8km)</t>
  </si>
  <si>
    <t>Halland (8,9km)</t>
  </si>
  <si>
    <t>Jämtland (14,3km)</t>
  </si>
  <si>
    <t>Jönköping (15,7km)</t>
  </si>
  <si>
    <t>Kalmar (15,7km)</t>
  </si>
  <si>
    <t>Kronoberg (19,9km)</t>
  </si>
  <si>
    <t>Norrbotten (14,4km)</t>
  </si>
  <si>
    <t>Skåne (6,2km)</t>
  </si>
  <si>
    <t>Stockholm (5,7km)</t>
  </si>
  <si>
    <t>Södermanland (11,2km)</t>
  </si>
  <si>
    <t>Uppsala (11,2)</t>
  </si>
  <si>
    <t xml:space="preserve">Värmland (18,4) </t>
  </si>
  <si>
    <t>Västerbotten (13,4)</t>
  </si>
  <si>
    <t>Västernorrland (7,7)</t>
  </si>
  <si>
    <t>Västmanland (11,2)</t>
  </si>
  <si>
    <t>Västra Götaland (6,9)</t>
  </si>
  <si>
    <t>Örebro (11,2)</t>
  </si>
  <si>
    <t>Östergötland (11,4)</t>
  </si>
  <si>
    <t>HVO 100%</t>
  </si>
  <si>
    <t>Personbil flexifuel (E85/bensin)</t>
  </si>
  <si>
    <t>Personbil bifuel (gas/bensin)</t>
  </si>
  <si>
    <t>Personbil laddhybrid (bensin/el)</t>
  </si>
  <si>
    <t>Personbil laddhybrid (diesel/el)</t>
  </si>
  <si>
    <t>Lätt lastbil bifuel (bensin/gas)</t>
  </si>
  <si>
    <t>Lätt lastbil el</t>
  </si>
  <si>
    <t>Övriga Sverige</t>
  </si>
  <si>
    <t>km</t>
  </si>
  <si>
    <t>Stadsbuss el</t>
  </si>
  <si>
    <t>Stadsbuss diesel</t>
  </si>
  <si>
    <t>Stadsbuss fordonsgas</t>
  </si>
  <si>
    <t>Stadsbuss biogas</t>
  </si>
  <si>
    <t>Stadsbuss biodiesel 100%</t>
  </si>
  <si>
    <t>Långfärdsbuss biodiesel 100%</t>
  </si>
  <si>
    <t>Långfärdsbuss diesel</t>
  </si>
  <si>
    <t>Helsingborg - Helsingör 6km)</t>
  </si>
  <si>
    <t>Lastbil med trailer</t>
  </si>
  <si>
    <t>Flygtransport inrikes</t>
  </si>
  <si>
    <t>Flygtransport kontinental</t>
  </si>
  <si>
    <t>Flygtransport interkontinental</t>
  </si>
  <si>
    <t>Tågtransport</t>
  </si>
  <si>
    <t>Lastbil utan trailer</t>
  </si>
  <si>
    <t>Skåpbil</t>
  </si>
  <si>
    <t>Tjänsteresor</t>
  </si>
  <si>
    <t>Övrig användning</t>
  </si>
  <si>
    <t>Materialslag</t>
  </si>
  <si>
    <t>Asfalt, 6,5% bitumen</t>
  </si>
  <si>
    <t>Bitumenmatta</t>
  </si>
  <si>
    <t>Cellplast, expanderad polystyren (lättfyllnadsmaterial)</t>
  </si>
  <si>
    <t>Cement (CEM II)</t>
  </si>
  <si>
    <t>Glasfiber för optokabel</t>
  </si>
  <si>
    <t>Halvvarm asfalt</t>
  </si>
  <si>
    <t>Kalk</t>
  </si>
  <si>
    <t>Kall asfalt</t>
  </si>
  <si>
    <t>Koppar</t>
  </si>
  <si>
    <t>Limträ</t>
  </si>
  <si>
    <t>Lättklinker (lättfyllnadsmaterial)</t>
  </si>
  <si>
    <t>Markisolering</t>
  </si>
  <si>
    <t>Polyamide, PA</t>
  </si>
  <si>
    <t>Polyesterväv</t>
  </si>
  <si>
    <t>Polyeten, HDPE</t>
  </si>
  <si>
    <t>Polyeten, LDPE</t>
  </si>
  <si>
    <t>Polypropylen, PP</t>
  </si>
  <si>
    <t>Salt (NaCL)</t>
  </si>
  <si>
    <t>Slipers</t>
  </si>
  <si>
    <t>Sprängämne Tovex</t>
  </si>
  <si>
    <t>Styrene, för tillverkning av isolatorer</t>
  </si>
  <si>
    <t>Stål, armeringsstänger</t>
  </si>
  <si>
    <t>Stål, armeringstråd</t>
  </si>
  <si>
    <t>Stål, generellt värde, varmförzinkat</t>
  </si>
  <si>
    <t>Stål, rostfritt stål och rostfri armering</t>
  </si>
  <si>
    <t>Svavelsyra</t>
  </si>
  <si>
    <t>Syntetgummi (Ballastmatta)</t>
  </si>
  <si>
    <t>Trä</t>
  </si>
  <si>
    <t>kgCO2ekv/liter</t>
  </si>
  <si>
    <t>kgCO2ekv/km</t>
  </si>
  <si>
    <t>kgCO2ekv/SEK</t>
  </si>
  <si>
    <t>kgCO2ekv/resa</t>
  </si>
  <si>
    <t>Kontinentalt</t>
  </si>
  <si>
    <t>Interkontinentalt</t>
  </si>
  <si>
    <t>Norden</t>
  </si>
  <si>
    <t xml:space="preserve">Spårväg Göteborg </t>
  </si>
  <si>
    <t>Regionaltåg (Regina, X40 etc.)</t>
  </si>
  <si>
    <t>Snabbtåg (X2000, SJ3000)</t>
  </si>
  <si>
    <t>Intercitytåg (loktåg)</t>
  </si>
  <si>
    <t>Intercitytåg (loktåg med sovvagn)</t>
  </si>
  <si>
    <t>kgCO2ekv/pkm</t>
  </si>
  <si>
    <t>Övriga Sverige (15,03km)</t>
  </si>
  <si>
    <t>Stockholm (15,06km)</t>
  </si>
  <si>
    <t>Inom Norden (500km)</t>
  </si>
  <si>
    <t>Kontinentalt (2000km)</t>
  </si>
  <si>
    <t>Interkontinentalt (8000km)</t>
  </si>
  <si>
    <t>Spårväg Norrköping 6km)</t>
  </si>
  <si>
    <t>Regionaltåg (Regina, X40 etc.) (100km)</t>
  </si>
  <si>
    <t>Snabbtåg (X2000, SJ3000) (400km)</t>
  </si>
  <si>
    <t>Intercitytåg (loktåg) (400km)</t>
  </si>
  <si>
    <t>Intercitytåg (loktåg med sovvagn) (800km)</t>
  </si>
  <si>
    <t>Okänd tågtyp</t>
  </si>
  <si>
    <t>Kollektivtrafik buss (Blekinge)</t>
  </si>
  <si>
    <t>Kollektivtrafik buss (Dalarna)</t>
  </si>
  <si>
    <t>Kollektivtrafik buss (Gotland)</t>
  </si>
  <si>
    <t>Kollektivtrafik buss (Gävleborg)</t>
  </si>
  <si>
    <t>Kollektivtrafik buss (Halland)</t>
  </si>
  <si>
    <t xml:space="preserve">Kollektivtrafik buss (Jämtland) </t>
  </si>
  <si>
    <t>Kollektivtrafik buss (Jönköping)</t>
  </si>
  <si>
    <t>Kollektivtrafik buss (Kalmar)</t>
  </si>
  <si>
    <t>Kollektivtrafik buss (Kronoberg)</t>
  </si>
  <si>
    <t>Kollektivtrafik buss (Norrbotten)</t>
  </si>
  <si>
    <t>Kollektivtrafik buss (Skåne)</t>
  </si>
  <si>
    <t>Kollektivtrafik buss (Stockholm)</t>
  </si>
  <si>
    <t>Kollektivtrafik buss (Södermanland)</t>
  </si>
  <si>
    <t>Kollektivtrafik buss (Uppland)</t>
  </si>
  <si>
    <t xml:space="preserve">Kollektivtrafik buss (Värmland) </t>
  </si>
  <si>
    <t>Kollektivtrafik buss (Västerbotten)</t>
  </si>
  <si>
    <t>Kollektivtrafik buss (Västernorrland)</t>
  </si>
  <si>
    <t xml:space="preserve">Kollektivtrafik buss (Västmanland) </t>
  </si>
  <si>
    <t xml:space="preserve">Kollektivtrafik buss (Västra Götaland) </t>
  </si>
  <si>
    <t>Kollektivtrafik buss (Örebro)</t>
  </si>
  <si>
    <t>Kollektivtrafik buss (Östergötland)</t>
  </si>
  <si>
    <t>Kollektivtrafik buss (Blekinge) (10,1km)</t>
  </si>
  <si>
    <t>Kollektivtrafik buss (Dalarna) (14,7km)</t>
  </si>
  <si>
    <t>Kollektivtrafik buss (Gotland) (25,2km)</t>
  </si>
  <si>
    <t>Kollektivtrafik buss (Gävleborg) (10,8km)</t>
  </si>
  <si>
    <t>Kollektivtrafik buss (Halland) (8,9km)</t>
  </si>
  <si>
    <t>Kollektivtrafik buss (Jämtland) (14,3km)</t>
  </si>
  <si>
    <t>Kollektivtrafik buss (Jönköping) (15,7km)</t>
  </si>
  <si>
    <t>Kollektivtrafik buss (Kalmar) (15,7km)</t>
  </si>
  <si>
    <t>Kollektivtrafik buss (Kronoberg) (19,9km)</t>
  </si>
  <si>
    <t>Kollektivtrafik buss (Norrbotten) (14,4km)</t>
  </si>
  <si>
    <t>Kollektivtrafik buss (Skåne) 6,2km)</t>
  </si>
  <si>
    <t>Kollektivtrafik buss (Stockholm) (5,7km)</t>
  </si>
  <si>
    <t>Kollektivtrafik buss (Södermanland) (11,2km)</t>
  </si>
  <si>
    <t>Kollektivtrafik buss (Uppland) (11,2km)</t>
  </si>
  <si>
    <t>Kollektivtrafik buss (Värmland) (18,4km)</t>
  </si>
  <si>
    <t>Kollektivtrafik buss (Västerbotten) (13,4km)</t>
  </si>
  <si>
    <t>Kollektivtrafik buss (Västernorrland) (7,7km)</t>
  </si>
  <si>
    <t>Kollektivtrafik buss (Västmanland) (11,2km)</t>
  </si>
  <si>
    <t>Kollektivtrafik buss (Västra Götaland) (6,9km)</t>
  </si>
  <si>
    <t>Kollektivtrafik buss (Örebro) (11,2km)</t>
  </si>
  <si>
    <t>Kollektivtrafik buss (Östergötland) (11,4km)</t>
  </si>
  <si>
    <t>Gotlandsfärja</t>
  </si>
  <si>
    <t>Finlandsfärja</t>
  </si>
  <si>
    <t>Båttyp</t>
  </si>
  <si>
    <t>Gotlandsfärja, Nynäshamn - Visby (150km)</t>
  </si>
  <si>
    <t>Gotlandsfärja, Oskarshamn - Visby (120km)</t>
  </si>
  <si>
    <t>Finlandsfärja, Stockholm - Helsingfors (400km)</t>
  </si>
  <si>
    <t>Finlandsfärja, Stockholm - Mariehamn (150km)</t>
  </si>
  <si>
    <t>Finlandsfärja, Stockholm - Åbo (270km)</t>
  </si>
  <si>
    <t>Hjullastare (37-75t)</t>
  </si>
  <si>
    <t>Hjullastare (75-130t)</t>
  </si>
  <si>
    <t>Hjullastare (130-560t)</t>
  </si>
  <si>
    <t>Hjullastare (&gt;560t)</t>
  </si>
  <si>
    <t>Grävlastare (37-75t)</t>
  </si>
  <si>
    <t>Grävlastare (75-130t)</t>
  </si>
  <si>
    <t>Bandgrävmaskin (&lt;37t)</t>
  </si>
  <si>
    <t>Bandgrävmaskin (37-75t)</t>
  </si>
  <si>
    <t>Bandgrävmaskin (75-130t)</t>
  </si>
  <si>
    <t>Bandgrävmaskin (130-560t)</t>
  </si>
  <si>
    <t>Kompaktlastare (37-75t)</t>
  </si>
  <si>
    <t>Kompaktlastare (75-130t)</t>
  </si>
  <si>
    <t>Dumper (37-75t)</t>
  </si>
  <si>
    <t>Dumper (75-130t)</t>
  </si>
  <si>
    <t>Dumper (130-560t)</t>
  </si>
  <si>
    <t>Gruvtruck/Tipptruck (&gt;560t)</t>
  </si>
  <si>
    <t>Mobilkran (37-75t)</t>
  </si>
  <si>
    <t>Mobilkran (75-130t)</t>
  </si>
  <si>
    <t>Mobilkran (130-560t)</t>
  </si>
  <si>
    <t>Truck (37-75)</t>
  </si>
  <si>
    <t>Truck (75-130)</t>
  </si>
  <si>
    <t>Truck (130-560)</t>
  </si>
  <si>
    <t>kgCO2ekv/h</t>
  </si>
  <si>
    <t>Emissionsfaktor</t>
  </si>
  <si>
    <t>Emissionsfaktorer</t>
  </si>
  <si>
    <t>Fjärrvärme &amp; Fjärrkyla</t>
  </si>
  <si>
    <t>Fjärrvärme, Sverigemedel</t>
  </si>
  <si>
    <t xml:space="preserve">Emissionsfaktor </t>
  </si>
  <si>
    <t>Värmevärde kWh/Enhet</t>
  </si>
  <si>
    <t>Bränsleframtagning</t>
  </si>
  <si>
    <t>Bränsleanvändning</t>
  </si>
  <si>
    <t>Nordisk elmix inkl. import och export 2016</t>
  </si>
  <si>
    <t>Nordisk elmix inkl. import och export 2017</t>
  </si>
  <si>
    <t>Nordisk elmix inkl. import och export 2018</t>
  </si>
  <si>
    <t>Nordisk elmix inkl. import och export genomsnitt</t>
  </si>
  <si>
    <t>Fjärrvärme Sverigemedel</t>
  </si>
  <si>
    <t>Fjärrkyla Sverigemedel</t>
  </si>
  <si>
    <t>Bränsleframtagning (ej el)</t>
  </si>
  <si>
    <t>Körsträcka i kilometer (Sverige)</t>
  </si>
  <si>
    <t>Kostnad i SEK (Sverige)</t>
  </si>
  <si>
    <t>Antal resor (Sverige)</t>
  </si>
  <si>
    <t>Körsträcka i kilometer (Stockholm)</t>
  </si>
  <si>
    <t>Kostnad i SEK (Stockholm)</t>
  </si>
  <si>
    <t>Antal resor (Stockholm)</t>
  </si>
  <si>
    <t>Snittresa längd (km)</t>
  </si>
  <si>
    <t>Antal personkilometer</t>
  </si>
  <si>
    <t>Genomsnittlig reslängd</t>
  </si>
  <si>
    <t>Standardresans längd</t>
  </si>
  <si>
    <t>Nynäshamn - Visby</t>
  </si>
  <si>
    <t>Oskarshamn - Visby</t>
  </si>
  <si>
    <t>Stockholm - Helsingfors</t>
  </si>
  <si>
    <t>Stockholm - Mariehamn</t>
  </si>
  <si>
    <t>Stockholm - Åbo</t>
  </si>
  <si>
    <t>Göteborg - Fredrikshamn</t>
  </si>
  <si>
    <t>Helsingborg - Helsingör</t>
  </si>
  <si>
    <t>Ystad - Rönne</t>
  </si>
  <si>
    <t>Trelleborg - Rostock</t>
  </si>
  <si>
    <t>Truck with trailer 50-60t</t>
  </si>
  <si>
    <t>Truck with trailer 34-40t</t>
  </si>
  <si>
    <t>Rigid truck 20-26t</t>
  </si>
  <si>
    <t>Rigid truck 7,5-12t</t>
  </si>
  <si>
    <t>Van &lt;3,5t</t>
  </si>
  <si>
    <t>Average regional air freight transport</t>
  </si>
  <si>
    <t>Average continental air freight transport</t>
  </si>
  <si>
    <t>Average intercontinental air freight transport</t>
  </si>
  <si>
    <t>Flygtransport interkontinentalt</t>
  </si>
  <si>
    <t>Intermodal trains (average  electric mix) (630m)</t>
  </si>
  <si>
    <t>Intermodal trains (average  electric mix) (730m)</t>
  </si>
  <si>
    <t>Cargo trains (average electric mix) (630m)</t>
  </si>
  <si>
    <t>Cargo trains (average electric mix) (730m)</t>
  </si>
  <si>
    <t>Tågtransport medel</t>
  </si>
  <si>
    <t>Fart</t>
  </si>
  <si>
    <t>Bulk carrier - Coastal</t>
  </si>
  <si>
    <t>Design speed</t>
  </si>
  <si>
    <t>Slow steaming</t>
  </si>
  <si>
    <t>Bulk overseas</t>
  </si>
  <si>
    <t>Container 100 TEU (IWW)</t>
  </si>
  <si>
    <t>Container 600 TEU</t>
  </si>
  <si>
    <t>Container feeder 1000 TEU</t>
  </si>
  <si>
    <t>Container feeder 6000-12000 TEU</t>
  </si>
  <si>
    <t>Container feeder 14000-18000 TEU</t>
  </si>
  <si>
    <t>Container feeder 18000-25000 TEU</t>
  </si>
  <si>
    <t>Båttransåport medel</t>
  </si>
  <si>
    <t>Emissionsfaktorer
[kgCO2ekv/km]</t>
  </si>
  <si>
    <t>Växthusgasutsläpp 
[kgCO2ekv]</t>
  </si>
  <si>
    <t>Emissionsfaktorer
[kgCO2ekv/enhet]</t>
  </si>
  <si>
    <t>Växthusgasutsläpp 
[kgCO2ekv] 
Scope 3</t>
  </si>
  <si>
    <t>Antal enkelresor</t>
  </si>
  <si>
    <t>Båttransport</t>
  </si>
  <si>
    <t>Emissionsfaktorer
[kgCO2ekv/kwh]</t>
  </si>
  <si>
    <t>Växthusgasutsläpp
[kgCO2ekv]</t>
  </si>
  <si>
    <t>Emissionsfaktorer
[gCO2ekv/kWh]</t>
  </si>
  <si>
    <t>Förbränning</t>
  </si>
  <si>
    <t>Transport och produktion</t>
  </si>
  <si>
    <t>Växthusgasutsläpptsläpp
[kgCO2ekv]</t>
  </si>
  <si>
    <t>Emissionsfaktorer 
[kgCO2ekv/kg]</t>
  </si>
  <si>
    <t xml:space="preserve">Växthusgasutsläpp från egna beräkningar  </t>
  </si>
  <si>
    <t>1. Hämta lokal emissionsfaktor genom att gå in på länken nedan</t>
  </si>
  <si>
    <t>3. Spara kopia på din dator</t>
  </si>
  <si>
    <t>4. Därefter väljer du nät.</t>
  </si>
  <si>
    <t>6. Fyll i mängden förbrukad fjärrvärme för nätet.</t>
  </si>
  <si>
    <t xml:space="preserve">2. Öppna excelfil från hemsidan "Här kan du se fjärrvärmens lokala miljövärden för [år] (xlsx)"  </t>
  </si>
  <si>
    <t xml:space="preserve">7. Köper ni fjärrvärme från flera olika företag och nät så upprepar ni proceduren och fyller i data på nästa rad. 
</t>
  </si>
  <si>
    <t xml:space="preserve">Om ni arbetar på väldigt många orter går det också att köpa en lista över lokala emissionsfaktorer från Energiföretagen (för enskilt bruk). </t>
  </si>
  <si>
    <t>Godstransporter</t>
  </si>
  <si>
    <t>-</t>
  </si>
  <si>
    <t>Ospecificerad flygtransport</t>
  </si>
  <si>
    <t>Ospecificerad vägtransport</t>
  </si>
  <si>
    <t>Köpt elektricitet</t>
  </si>
  <si>
    <t>Totalt (ange endast om ej uppdelat)</t>
  </si>
  <si>
    <t>Till uppvärmning</t>
  </si>
  <si>
    <t>Instruktion: Att beräkna växthusgasutsläpp med hjälp av fjärrvärmens lokala miljövärden?</t>
  </si>
  <si>
    <t>Energibränslen</t>
  </si>
  <si>
    <t>Eldningsolja</t>
  </si>
  <si>
    <t>Naturgas</t>
  </si>
  <si>
    <t>Gasol</t>
  </si>
  <si>
    <t>Träpellets/briketter</t>
  </si>
  <si>
    <t>Energiomvandling</t>
  </si>
  <si>
    <t>GJ/m3</t>
  </si>
  <si>
    <t>GJ/ton</t>
  </si>
  <si>
    <t>Produktion &amp; transport</t>
  </si>
  <si>
    <t>Densitet</t>
  </si>
  <si>
    <t>Värmevärden</t>
  </si>
  <si>
    <t>kg/liter</t>
  </si>
  <si>
    <t>Röd ruta = Här syns Emissionsfaktorerna</t>
  </si>
  <si>
    <t>Samtliga flygresor</t>
  </si>
  <si>
    <t>Rest sträcka med flyg</t>
  </si>
  <si>
    <t>Antal resor med flyg</t>
  </si>
  <si>
    <t>Rest sträcka med taxi</t>
  </si>
  <si>
    <t>Kostnad för taxiresor</t>
  </si>
  <si>
    <t>Antal taxiresor</t>
  </si>
  <si>
    <t>Rest sträcka md olika tågtyper</t>
  </si>
  <si>
    <t>Antal resor med olika tågtyper</t>
  </si>
  <si>
    <t>Rest sträcka med olika busstyper</t>
  </si>
  <si>
    <t>Rest sträcka per län i kollektivtrafiken</t>
  </si>
  <si>
    <t>Antal resor per län i kollektivtrafiken</t>
  </si>
  <si>
    <r>
      <rPr>
        <b/>
        <sz val="12"/>
        <color theme="1"/>
        <rFont val="Calibri"/>
        <family val="2"/>
        <scheme val="minor"/>
      </rPr>
      <t>Växthusgasutsläpp från bussresor.</t>
    </r>
    <r>
      <rPr>
        <b/>
        <sz val="16"/>
        <color theme="1"/>
        <rFont val="Calibri"/>
        <family val="2"/>
        <scheme val="minor"/>
      </rPr>
      <t xml:space="preserve">
</t>
    </r>
    <r>
      <rPr>
        <sz val="11"/>
        <color theme="1"/>
        <rFont val="Calibri"/>
        <family val="2"/>
        <scheme val="minor"/>
      </rPr>
      <t xml:space="preserve">Här beräknar ni växthusgasutsläppen från tjänsteresor som görs med buss.
I första hand fyller ni i uppgifter om den totala sträckan som era anställda rest med respektive busstyp. Det går även att fylla i antalet resor som gjorts under perioden. Det går även att föra in resultatet från färdiga utsläppsberäkningar som gjorts utanför detta verktyg för att få med i sammanställningen, detta görs i så fall i  cellen "Växthusgasutsläpp från egna beräkningar".   
</t>
    </r>
    <r>
      <rPr>
        <sz val="11"/>
        <color rgb="FFFF0000"/>
        <rFont val="Calibri"/>
        <family val="2"/>
        <scheme val="minor"/>
      </rPr>
      <t>OBS fyll inte i data för samma resa med flera metoder, då kommer den dubbelräknas.</t>
    </r>
  </si>
  <si>
    <t>Antal gångtimmar per arbetsmaskin</t>
  </si>
  <si>
    <t>Övriga material</t>
  </si>
  <si>
    <t>Köpt el
[kWh]</t>
  </si>
  <si>
    <t>Fjärrkyla (egna beräkningar)</t>
  </si>
  <si>
    <t>Personbil (bensin)</t>
  </si>
  <si>
    <t xml:space="preserve">Personbil (diesel) </t>
  </si>
  <si>
    <t>Personbil (100% biodiesel)</t>
  </si>
  <si>
    <t>Lätt lastbil (100 % elektricitet)</t>
  </si>
  <si>
    <r>
      <rPr>
        <b/>
        <sz val="12"/>
        <color theme="1"/>
        <rFont val="Calibri"/>
        <family val="2"/>
        <scheme val="minor"/>
      </rPr>
      <t>Växthusgasutsläpp från företagets egna fordon.</t>
    </r>
    <r>
      <rPr>
        <sz val="11"/>
        <color theme="1"/>
        <rFont val="Calibri"/>
        <family val="2"/>
        <scheme val="minor"/>
      </rPr>
      <t xml:space="preserve">
Här beräknar ni växthusgasutsläppen från tjänsteresor som görs i fordon som företaget äger och/eller kontrollerar själva över (leasade fordon inkluderas). 
I första hand fyller ni i mängden drivmedel som förbrukats i fordonen. Saknar ni drivmedelsdata finns det även möjlighet att beräkna växthusgasutsläppen genom att fylla i antalet kilometer som fordonen kört under perioden. Det går även att föra in resultaten från färdiga utsläppsberäkningar som gjorts utanför detta verktyg för att få med i sammanställningen, detta görs i så fall i cellen "Växthusgasutsläpp från egna beräkningar". 
</t>
    </r>
    <r>
      <rPr>
        <sz val="11"/>
        <color rgb="FFFF0000"/>
        <rFont val="Calibri"/>
        <family val="2"/>
        <scheme val="minor"/>
      </rPr>
      <t>OBS! Ni ska inte fylla i data för samma resor enligt båda beräkningsmetoder, då kommer den att dubbelräknas.</t>
    </r>
    <r>
      <rPr>
        <sz val="11"/>
        <color theme="1"/>
        <rFont val="Calibri"/>
        <family val="2"/>
        <scheme val="minor"/>
      </rPr>
      <t xml:space="preserve">
</t>
    </r>
  </si>
  <si>
    <t>kgCO2ekv/kWh</t>
  </si>
  <si>
    <t>Förbrukad mängd drivmedel</t>
  </si>
  <si>
    <t>Körd sträcka med respektive fordonstyp</t>
  </si>
  <si>
    <r>
      <rPr>
        <b/>
        <sz val="12"/>
        <color theme="1"/>
        <rFont val="Calibri"/>
        <family val="2"/>
        <scheme val="minor"/>
      </rPr>
      <t>Växthusgasutsläpp från hyrbilar och anställdas privatägda bilar.</t>
    </r>
    <r>
      <rPr>
        <b/>
        <sz val="11"/>
        <color theme="1"/>
        <rFont val="Calibri"/>
        <family val="2"/>
        <scheme val="minor"/>
      </rPr>
      <t xml:space="preserve">
</t>
    </r>
    <r>
      <rPr>
        <sz val="11"/>
        <color theme="1"/>
        <rFont val="Calibri"/>
        <family val="2"/>
        <scheme val="minor"/>
      </rPr>
      <t xml:space="preserve">Här beräknar ni växthusgasutsläppen från tjänsteresor som görs i fordon som ägs privat av företagets anställda samt från tjänsteresor som görs i hyrbilar.  
I första hand fyller ni i mängden drivmedel som förbrukats i fordonen. Saknar ni drivmedelsdata finns det även möjlighet att beräkna växthusgasutsläppen genom att fylla i antalet kilometer som fordonen kört under perioden. Det går även att föra in resultaten från färdiga utsläppsberäkningar som gjorts utanför detta verktyg för att få med i sammanställningen, detta görs i så fall i cellen "Växthusgasutsläpp från egna beräkningar". 
</t>
    </r>
    <r>
      <rPr>
        <sz val="11"/>
        <color rgb="FFFF0000"/>
        <rFont val="Calibri"/>
        <family val="2"/>
        <scheme val="minor"/>
      </rPr>
      <t>OBS! Ni ska inte fylla i data för samma resor enligt båda beräkningsmetoder, då kommer den att dubbelräknas.</t>
    </r>
  </si>
  <si>
    <t>Summering växthusgasutsläpp från hyrbilar och anställdas privatägda bilar</t>
  </si>
  <si>
    <t>Anställdas
privatägda bilar</t>
  </si>
  <si>
    <r>
      <rPr>
        <b/>
        <sz val="12"/>
        <color theme="1"/>
        <rFont val="Calibri"/>
        <family val="2"/>
        <scheme val="minor"/>
      </rPr>
      <t>Västhusgasutsläpp från flygresor.</t>
    </r>
    <r>
      <rPr>
        <b/>
        <sz val="11"/>
        <color theme="1"/>
        <rFont val="Calibri"/>
        <family val="2"/>
        <scheme val="minor"/>
      </rPr>
      <t xml:space="preserve">
</t>
    </r>
    <r>
      <rPr>
        <sz val="11"/>
        <color theme="1"/>
        <rFont val="Calibri"/>
        <family val="2"/>
        <scheme val="minor"/>
      </rPr>
      <t xml:space="preserve">Här beräknar ni växthusgasutsläppen från tjänsteresor som görs med flyg.
I första hand fyller ni i uppgifter om den totala sträckan som era anställda rest med flyg. Det går även att fylla i antalet resor som gjorts under perioden för respektive flygsträckning. Det går även att föra in resultaten från färdiga utsläppsberäkningar som gjorts utanför detta verktyg för att få med i sammanställningen, detta görs i så fall i cellen "Växthusgasutsläpp från egna beräkningar".   
</t>
    </r>
    <r>
      <rPr>
        <sz val="11"/>
        <color rgb="FFFF0000"/>
        <rFont val="Calibri"/>
        <family val="2"/>
        <scheme val="minor"/>
      </rPr>
      <t>OBS! Ni ska inte fylla i data för samma resor enligt båda beräkningsmetoder, då kommer den att dubbelräknas.</t>
    </r>
  </si>
  <si>
    <t>Summering växthusgasutsläpp från flygresor</t>
  </si>
  <si>
    <t>Summering växthusgasutsläpp från båtresor</t>
  </si>
  <si>
    <r>
      <rPr>
        <b/>
        <sz val="12"/>
        <color theme="1"/>
        <rFont val="Calibri"/>
        <family val="2"/>
        <scheme val="minor"/>
      </rPr>
      <t>Växthusgasutsläpp från båtresor.</t>
    </r>
    <r>
      <rPr>
        <b/>
        <sz val="11"/>
        <color theme="1"/>
        <rFont val="Calibri"/>
        <family val="2"/>
        <scheme val="minor"/>
      </rPr>
      <t xml:space="preserve">
</t>
    </r>
    <r>
      <rPr>
        <sz val="11"/>
        <color theme="1"/>
        <rFont val="Calibri"/>
        <family val="2"/>
        <scheme val="minor"/>
      </rPr>
      <t xml:space="preserve">Här beräknar ni växthusgasutsläppen från tjänsteresor som görs med båt.
I första hand fyller ni i uppgifter om den totala sträckan som era anställda rest med respektive båttyp. Det går även att fylla i antalet resor som gjorts under perioden för respektive båttyp och sträckning. Det går även att föra in resultatet från färdiga utsläppsberäkningar som gjorts utanför detta verktyg för att få med i sammanställningen, detta görs i så fall i cellen "Växthusgasutsläpp från egna beräkningar".   
</t>
    </r>
    <r>
      <rPr>
        <sz val="11"/>
        <color rgb="FFFF0000"/>
        <rFont val="Calibri"/>
        <family val="2"/>
        <scheme val="minor"/>
      </rPr>
      <t>OBS! Ni ska inte fylla i data för samma resor enligt båda beräkningsmetoder, då kommer den att dubbelräknas.</t>
    </r>
  </si>
  <si>
    <t>IVL 2021</t>
  </si>
  <si>
    <t>SMED 2021, Byggföretagen 2023</t>
  </si>
  <si>
    <t>Rest sträcka med olika färjor</t>
  </si>
  <si>
    <t>Antal resor med olika färjor och sträckning</t>
  </si>
  <si>
    <t>Okänd färja</t>
  </si>
  <si>
    <t>Skärgårdsfärjor</t>
  </si>
  <si>
    <t>Skärgårdsfärjor (20km)</t>
  </si>
  <si>
    <t>Kollektivtrafik buss (Okänt län)</t>
  </si>
  <si>
    <t>Båtresor utan bil</t>
  </si>
  <si>
    <t>Drivmedel personbil</t>
  </si>
  <si>
    <t>Drivmedel arbetsmaskin</t>
  </si>
  <si>
    <t>Fordon</t>
  </si>
  <si>
    <t>Båtresor med bil</t>
  </si>
  <si>
    <t>Bussresor</t>
  </si>
  <si>
    <t>Förbrukad 
mängd</t>
  </si>
  <si>
    <t>Balkar B, förspänd, klimatförbättrad</t>
  </si>
  <si>
    <t>Balkar B, slakarmerad, klimatförbättrad</t>
  </si>
  <si>
    <t>Balkonger och trappor, klimatförbättrad</t>
  </si>
  <si>
    <t>Halvsandwichväggar, VI, klimatförbättrad</t>
  </si>
  <si>
    <t>Hålbjälklag, HD/F, klimatförbättrad</t>
  </si>
  <si>
    <t>Innervägg, V, klimatförbättrad</t>
  </si>
  <si>
    <t>Loftgångsplatta, klimatförbättrad</t>
  </si>
  <si>
    <t>Massivplattor  RD, RD/F, klimatförbättrad</t>
  </si>
  <si>
    <t>Massivplattor,  RD, RD/F</t>
  </si>
  <si>
    <t>Pelare RP, OP, klimatförbättrad</t>
  </si>
  <si>
    <t>Plattbärlag, PLE, klimatförbättrad</t>
  </si>
  <si>
    <t>Sandwichväggar, W, klimatförbättrad</t>
  </si>
  <si>
    <t>Skalvägg, VS, klimatförbättrad</t>
  </si>
  <si>
    <t>TT-plattor, TT,TT/F och STT/F, klimatförbättrad</t>
  </si>
  <si>
    <t>Vägg/Ytterskiva, klimatförbättrad</t>
  </si>
  <si>
    <t>Övrigt, Prefabricerad armerat betongelement</t>
  </si>
  <si>
    <t>Övrigt, Prefabricerad armerat betongelement, klimatförbättrad</t>
  </si>
  <si>
    <t>HDF-skiva, HDF (torr process)</t>
  </si>
  <si>
    <t>Hård skiva, HB (våt process)</t>
  </si>
  <si>
    <t>Fönster, PVC, alla typer, 3-glas</t>
  </si>
  <si>
    <t>Innerdörr ej glas, laminerat trä massiv, ljud &amp; brandklassad</t>
  </si>
  <si>
    <t xml:space="preserve">Innerdörr utan glas, slät eller spegeldörr, oklassad </t>
  </si>
  <si>
    <t>Innerdörr utan glas, stål</t>
  </si>
  <si>
    <t>Tamburdörr utan glas, trä</t>
  </si>
  <si>
    <t>Ytterdörr utan glas, rostfritt stål</t>
  </si>
  <si>
    <t>Ytterdörr utan glas, trä</t>
  </si>
  <si>
    <t>Polyisocyanurat (PIR) värmeisolering</t>
  </si>
  <si>
    <t>Träfiber, primär råvara, lösull</t>
  </si>
  <si>
    <t>Träfiber, primär råvara, skivor</t>
  </si>
  <si>
    <t>Plastprodukter typ termoplaster polyolefin, ospecificerat</t>
  </si>
  <si>
    <t>Skifferplattor inkl infästning av stål</t>
  </si>
  <si>
    <t>Syntetiskt gummi typ EPDM och SBR, ospecificerat</t>
  </si>
  <si>
    <t>Syntetiskt gummi typ neopren och butadien, ospecificerat</t>
  </si>
  <si>
    <t>Konstruktionsstål, alla sorter, primär råvara</t>
  </si>
  <si>
    <t>Kopparwire, primär</t>
  </si>
  <si>
    <t>kgCO2ekv/m2</t>
  </si>
  <si>
    <t>Plast- och gummivaror</t>
  </si>
  <si>
    <t>Boverket 2023</t>
  </si>
  <si>
    <t>Härdat glas</t>
  </si>
  <si>
    <t>Solceller</t>
  </si>
  <si>
    <t>Mängd
[m2]</t>
  </si>
  <si>
    <t>OBS! För solceller anger
ni mängden i kvadratmeter (m2)</t>
  </si>
  <si>
    <t>Sten- och grusmaterial</t>
  </si>
  <si>
    <t>Andra material/egna beräkningar</t>
  </si>
  <si>
    <t>Sammanställning köpta material</t>
  </si>
  <si>
    <t>Gul ruta = Här syns resultatet från beräkningarna</t>
  </si>
  <si>
    <t>Fjärrkyla, Sverigemedel</t>
  </si>
  <si>
    <t>Köpt fjärrvärme/fjärrkyla</t>
  </si>
  <si>
    <r>
      <rPr>
        <b/>
        <sz val="16"/>
        <color theme="1"/>
        <rFont val="Calibri"/>
        <family val="2"/>
        <scheme val="minor"/>
      </rPr>
      <t>Godstransporter</t>
    </r>
    <r>
      <rPr>
        <b/>
        <sz val="12"/>
        <color theme="1"/>
        <rFont val="Calibri"/>
        <family val="2"/>
        <scheme val="minor"/>
      </rPr>
      <t xml:space="preserve">
</t>
    </r>
    <r>
      <rPr>
        <sz val="11"/>
        <color theme="1"/>
        <rFont val="Calibri"/>
        <family val="2"/>
        <scheme val="minor"/>
      </rPr>
      <t>På denna sida beräknar ni växthushasutsläppen från era godstransporter.
Ni beräknar både växthusgasutsläppen från godstransporter som görs i företagets egna fordon, samt från köpta godstransporter.</t>
    </r>
  </si>
  <si>
    <r>
      <rPr>
        <b/>
        <sz val="16"/>
        <color theme="1"/>
        <rFont val="Calibri"/>
        <family val="2"/>
        <scheme val="minor"/>
      </rPr>
      <t xml:space="preserve">El, fjärrvärme &amp; fjärrkyla
</t>
    </r>
    <r>
      <rPr>
        <sz val="11"/>
        <color theme="1"/>
        <rFont val="Calibri"/>
        <family val="2"/>
        <scheme val="minor"/>
      </rPr>
      <t>På denna sida beräknar ni växthusgasutsläppen som er köpta energi gett upphov till.
Ni beräknar både växthusgasutsläppen från er köpta el och från er köpta fjärrvärme/fjärrkyla.</t>
    </r>
    <r>
      <rPr>
        <b/>
        <sz val="11"/>
        <color theme="1"/>
        <rFont val="Calibri"/>
        <family val="2"/>
        <scheme val="minor"/>
      </rPr>
      <t xml:space="preserve">
</t>
    </r>
  </si>
  <si>
    <t>totalt</t>
  </si>
  <si>
    <t>Förbrukad mängd energibränslen</t>
  </si>
  <si>
    <t xml:space="preserve">Emissionsfaktorer
[kgCO2ekv/enhet]
</t>
  </si>
  <si>
    <t>Emissionsfaktorer
[kgCO2ekv/pkm]</t>
  </si>
  <si>
    <t>Emissionsfaktorer
[kgCO2ekv/resa]</t>
  </si>
  <si>
    <t>Emissionsfaktorer
[kgCO2ekv/SEK]</t>
  </si>
  <si>
    <t>Emissionsfaktor
[kgCO2e/tkm]</t>
  </si>
  <si>
    <t>Emissionsfaktorer 
[kgCO2ekv/m2]</t>
  </si>
  <si>
    <t>Transport 
och produktion
av bränslen</t>
  </si>
  <si>
    <r>
      <rPr>
        <b/>
        <sz val="12"/>
        <color theme="1"/>
        <rFont val="Calibri"/>
        <family val="2"/>
        <scheme val="minor"/>
      </rPr>
      <t xml:space="preserve">Växthusgasutsläpp från köpta energibränslen
</t>
    </r>
    <r>
      <rPr>
        <sz val="11"/>
        <color theme="1"/>
        <rFont val="Calibri"/>
        <family val="2"/>
        <scheme val="minor"/>
      </rPr>
      <t xml:space="preserve">Här beräknar ni växthusgasutsläppen från energibränslen som ni förbrukat under perioden genom att fylla i mängden nedan. Det går även att föra in resultaten från färdiga utsläppsberäkningar som gjorts utanför detta verktyg för att få med i sammanställningen, detta görs i så fall i  cellen "Växthusgasutsläpp från egna beräkningar". </t>
    </r>
  </si>
  <si>
    <r>
      <t xml:space="preserve">OBS i verktyget för fjärrvärmens lokala miljövärden anges emissionafaktorn i gram. Omvandla den </t>
    </r>
    <r>
      <rPr>
        <b/>
        <u/>
        <sz val="11"/>
        <color rgb="FFFF0000"/>
        <rFont val="Calibri"/>
        <family val="2"/>
        <scheme val="minor"/>
      </rPr>
      <t>inte</t>
    </r>
    <r>
      <rPr>
        <sz val="11"/>
        <color rgb="FFFF0000"/>
        <rFont val="Calibri"/>
        <family val="2"/>
        <scheme val="minor"/>
      </rPr>
      <t xml:space="preserve"> utan för över data som den är (omvandlingen till kg CO2 sker sedan i utsläppsberäkningen)</t>
    </r>
  </si>
  <si>
    <t xml:space="preserve">Förbränning </t>
  </si>
  <si>
    <t xml:space="preserve">Direkta utsläpp från elproduktion </t>
  </si>
  <si>
    <t>Indirekta utsläpp från 
elproduktion</t>
  </si>
  <si>
    <t>Totala utsläpp från 
elproduktion</t>
  </si>
  <si>
    <t xml:space="preserve">Direkta utsläpp från 
fjärrvärme-/
fjärrkylaproduktion </t>
  </si>
  <si>
    <t xml:space="preserve">indirekta utsläpp från 
fjärrvärme-/
fjärrkylaproduktion </t>
  </si>
  <si>
    <t xml:space="preserve">Totala utsläpp från 
fjärrvärme-/
fjärrkylaproduktion </t>
  </si>
  <si>
    <t>Bränsleframtagning &amp; transport/indirekta utsläpp från elproduktion</t>
  </si>
  <si>
    <t xml:space="preserve">Bränsleframtagning </t>
  </si>
  <si>
    <t>Personbil ( 100% elektricitet)</t>
  </si>
  <si>
    <t>Hagainititivet 2022, Byggföretagen 2023</t>
  </si>
  <si>
    <t>Grävlastare (75-130kW)</t>
  </si>
  <si>
    <t>Naturvårdsverket 2022, Byggföretagen 2023</t>
  </si>
  <si>
    <t>SMED 2021, TRAFA 2022, Byggföretagen 2023</t>
  </si>
  <si>
    <t>NTM 2022 (1), Byggföretagen 2023</t>
  </si>
  <si>
    <t>NTM 2022 (2), Byggföretagen 2023</t>
  </si>
  <si>
    <t>NTM 2022 (4), Byggföretagen 2023</t>
  </si>
  <si>
    <t>NTM 2022 (3), Byggföretagen 2023</t>
  </si>
  <si>
    <t>Trafikverket 2023</t>
  </si>
  <si>
    <t>Länk till: (Trafikverket 2023)</t>
  </si>
  <si>
    <r>
      <t xml:space="preserve">12. Trafikverket (2023). </t>
    </r>
    <r>
      <rPr>
        <i/>
        <sz val="10"/>
        <rFont val="Arial"/>
        <family val="2"/>
      </rPr>
      <t>Trafikverkets klimatkalkyl.</t>
    </r>
  </si>
  <si>
    <t>Länk till: (TRAFA 2022)</t>
  </si>
  <si>
    <r>
      <t xml:space="preserve">11. TRAFA (2022). </t>
    </r>
    <r>
      <rPr>
        <i/>
        <sz val="10"/>
        <rFont val="Arial"/>
        <family val="2"/>
      </rPr>
      <t>Kommersiell linjetrafik på väg 2021.</t>
    </r>
  </si>
  <si>
    <t>Länk till: (SMED 2021)</t>
  </si>
  <si>
    <r>
      <t xml:space="preserve">10. SMED (2021). </t>
    </r>
    <r>
      <rPr>
        <i/>
        <sz val="10"/>
        <rFont val="Arial"/>
        <family val="2"/>
      </rPr>
      <t>Verktyg för beräkning av resors klimatpåverkan. Uppdaterad version 2021.</t>
    </r>
  </si>
  <si>
    <t>Länk till: (NTM 2022 (4))</t>
  </si>
  <si>
    <r>
      <t>9. NTM (2022) (4). Sea</t>
    </r>
    <r>
      <rPr>
        <i/>
        <sz val="10"/>
        <rFont val="Arial"/>
        <family val="2"/>
      </rPr>
      <t xml:space="preserve"> cargo transport baselines.</t>
    </r>
  </si>
  <si>
    <t>Länk till: (NTM 2022 (3))</t>
  </si>
  <si>
    <r>
      <t>8. NTM (2022) (3). Rail</t>
    </r>
    <r>
      <rPr>
        <i/>
        <sz val="10"/>
        <rFont val="Arial"/>
        <family val="2"/>
      </rPr>
      <t xml:space="preserve"> cargo transport baselines.</t>
    </r>
  </si>
  <si>
    <t>Länk till: (NTM 2022 (2))</t>
  </si>
  <si>
    <r>
      <t xml:space="preserve">7. NTM (2022) (2). </t>
    </r>
    <r>
      <rPr>
        <i/>
        <sz val="10"/>
        <rFont val="Arial"/>
        <family val="2"/>
      </rPr>
      <t>Air cargo transport baselines.</t>
    </r>
  </si>
  <si>
    <t>Länk till: (NTM 2022 (1))</t>
  </si>
  <si>
    <r>
      <t xml:space="preserve">6. NTM (2022) (1). </t>
    </r>
    <r>
      <rPr>
        <i/>
        <sz val="10"/>
        <rFont val="Arial"/>
        <family val="2"/>
      </rPr>
      <t>Road cargo transport baselines Sweden.</t>
    </r>
  </si>
  <si>
    <t>Länk till: (Naturvårdsverket 2022)</t>
  </si>
  <si>
    <r>
      <t xml:space="preserve">5. Naturvårdsverket (2022). </t>
    </r>
    <r>
      <rPr>
        <i/>
        <sz val="10"/>
        <rFont val="Arial"/>
        <family val="2"/>
      </rPr>
      <t>Genomsnittliga emissionsfaktorer för växthusgaser och värmevärden för Sveriges bränsleanvädning.</t>
    </r>
  </si>
  <si>
    <t>Länk till: (IVL 2022)</t>
  </si>
  <si>
    <r>
      <t xml:space="preserve">4. IVL (2021). </t>
    </r>
    <r>
      <rPr>
        <i/>
        <sz val="10"/>
        <rFont val="Arial"/>
        <family val="2"/>
      </rPr>
      <t>Emissionsfaktorer för nordisk elmix med hänsyn till import och export.</t>
    </r>
  </si>
  <si>
    <t>Länk till: (Hagainitiativet 2022)</t>
  </si>
  <si>
    <r>
      <t xml:space="preserve">3. Hagainitiativet (2022). </t>
    </r>
    <r>
      <rPr>
        <i/>
        <sz val="10"/>
        <rFont val="Arial"/>
        <family val="2"/>
      </rPr>
      <t>Hagainitiativets beräkningsmetod 2021.</t>
    </r>
  </si>
  <si>
    <t>Länk till: (Energiföretagen 2022)</t>
  </si>
  <si>
    <r>
      <t xml:space="preserve">2. Energiföretagen (2022). </t>
    </r>
    <r>
      <rPr>
        <i/>
        <sz val="10"/>
        <rFont val="Arial"/>
        <family val="2"/>
      </rPr>
      <t>Miljövärdering av fjärrvärme.</t>
    </r>
  </si>
  <si>
    <t>Länk till: (Boverket 2023)</t>
  </si>
  <si>
    <r>
      <t xml:space="preserve">1. Boverket (2023). </t>
    </r>
    <r>
      <rPr>
        <i/>
        <sz val="10"/>
        <rFont val="Arial"/>
        <family val="2"/>
      </rPr>
      <t>Boverkets klimatdatabas.</t>
    </r>
  </si>
  <si>
    <t>Emissionsfaktorer
(A1-A3)</t>
  </si>
  <si>
    <t>GWP multiplikatorer</t>
  </si>
  <si>
    <t>Metan CH4</t>
  </si>
  <si>
    <t>Lustgas N2O</t>
  </si>
  <si>
    <t>Bränsleframtagning + Bränsleanvädning</t>
  </si>
  <si>
    <t>Direkta utsläpp</t>
  </si>
  <si>
    <t>Indirekta utsläpp</t>
  </si>
  <si>
    <t>Koldioxid 
[kgCO2/enhet]</t>
  </si>
  <si>
    <t>Metan 
[kgCH4/enhet]</t>
  </si>
  <si>
    <t>Lustgas 
[kgN2O/enhet]</t>
  </si>
  <si>
    <t>Koldioxidekvivalenter
[kgCO2ekv/kWh]</t>
  </si>
  <si>
    <t>energiomvandling</t>
  </si>
  <si>
    <t>Koldioxid 
[kgCO2/liter]</t>
  </si>
  <si>
    <t>Metan 
[kgCH4/liter]</t>
  </si>
  <si>
    <t xml:space="preserve">Lustgas 
[kgN2O/liter] </t>
  </si>
  <si>
    <t>Direkta utsläpp (el)</t>
  </si>
  <si>
    <t>Vanlig text=data hämtad från källa</t>
  </si>
  <si>
    <t>Fet text=beräkning</t>
  </si>
  <si>
    <t>Blå text= hämtad från källa som används i verktyget</t>
  </si>
  <si>
    <t>Fet blå text = Beräknad emissiondfaktor som används i verktyget</t>
  </si>
  <si>
    <t>Koldioxid 
[kgCO2/km]</t>
  </si>
  <si>
    <t>Metan 
[kgCH4/km]</t>
  </si>
  <si>
    <t>Lustgas 
[kgN2O/km]</t>
  </si>
  <si>
    <t>Emissioner för drivmedel (personbil)</t>
  </si>
  <si>
    <t>Emissioner för drivmedel (arbetsmaskin)</t>
  </si>
  <si>
    <t>Emissioner för el</t>
  </si>
  <si>
    <t>Emissioner för fjärrvärme/fjärrkyla</t>
  </si>
  <si>
    <t>Emissioner för fordon (resor)</t>
  </si>
  <si>
    <t>Emissioner för taxiresor</t>
  </si>
  <si>
    <t>Emissioner för flygresor</t>
  </si>
  <si>
    <t>Emissioner för tågresor</t>
  </si>
  <si>
    <t>Snittlängder för resor med buss i kollektivtrafik</t>
  </si>
  <si>
    <t>Emissioner för båtresor</t>
  </si>
  <si>
    <t>Emissioner för lastbilstransporter</t>
  </si>
  <si>
    <t>Emissioner för flygtransporter</t>
  </si>
  <si>
    <t>Emissioner för tågtransporter</t>
  </si>
  <si>
    <t>Emissioner för båttransporter</t>
  </si>
  <si>
    <t>Emissioner för arbetsmaskiner</t>
  </si>
  <si>
    <t>Emissioner för energibränslen</t>
  </si>
  <si>
    <t>andel eldrift per km</t>
  </si>
  <si>
    <t>Andel direkta 
utsläpp för el</t>
  </si>
  <si>
    <t>Andel indirekta 
utsläpp för el</t>
  </si>
  <si>
    <t>Bränsleframtagning
+ utsläpp el</t>
  </si>
  <si>
    <t>Indirekta utsläpp el</t>
  </si>
  <si>
    <t>Toala utsläpp el</t>
  </si>
  <si>
    <r>
      <t>All diesel med inblandning av biodiesel från 0 till och med 97% ska rapporteras som vanlig diesel (då dessa ingår i reduktionsplikten)</t>
    </r>
    <r>
      <rPr>
        <sz val="10"/>
        <rFont val="Arial"/>
        <family val="2"/>
      </rPr>
      <t xml:space="preserve">. </t>
    </r>
    <r>
      <rPr>
        <sz val="10"/>
        <color rgb="FFFF0000"/>
        <rFont val="Arial"/>
        <family val="2"/>
      </rPr>
      <t xml:space="preserve">
</t>
    </r>
    <r>
      <rPr>
        <b/>
        <sz val="10"/>
        <color rgb="FFFF0000"/>
        <rFont val="Arial"/>
        <family val="2"/>
      </rPr>
      <t xml:space="preserve">Observera att HVO97 inte ska rapporteras som HVO100. </t>
    </r>
  </si>
  <si>
    <t>Byggmaterial</t>
  </si>
  <si>
    <t>El, fjärrvärme &amp; fjärrkyla</t>
  </si>
  <si>
    <t>Övrigt</t>
  </si>
  <si>
    <t>Företagets egna fordon</t>
  </si>
  <si>
    <t>Anställdas privatägda bilar</t>
  </si>
  <si>
    <t>Företagets egna arbetsmaskiner</t>
  </si>
  <si>
    <t>Underentreprenörers arbetsmaskiner</t>
  </si>
  <si>
    <t xml:space="preserve">
Tjänsteresor</t>
  </si>
  <si>
    <r>
      <rPr>
        <b/>
        <sz val="12"/>
        <rFont val="Calibri"/>
        <family val="2"/>
        <scheme val="minor"/>
      </rPr>
      <t>Växthusgasutsläpp från underentrenörers köpta energibränslen</t>
    </r>
    <r>
      <rPr>
        <sz val="10"/>
        <rFont val="Calibri"/>
        <family val="2"/>
        <scheme val="minor"/>
      </rPr>
      <t xml:space="preserve">
</t>
    </r>
    <r>
      <rPr>
        <sz val="11"/>
        <rFont val="Calibri"/>
        <family val="2"/>
        <scheme val="minor"/>
      </rPr>
      <t xml:space="preserve">Här beräknar ni växthusgasutsläppen från energibränslen som era underentreprenörer förbrukat under perioden genom att fylla i mängden nedan. Det går även att föra in resultaten från färdiga utsläppsberäkningar som gjorts utanför detta verktyg för att få med i sammanställningen, detta görs i så fall i  cellen "Växthusgasutsläpp från egna beräkningar". </t>
    </r>
  </si>
  <si>
    <t>Era köpta energibränslen</t>
  </si>
  <si>
    <t>Underentreprenörers köpta energibränslen</t>
  </si>
  <si>
    <t>Växthusgasutsläpp/omsättning
[kgCO2ekv/TSEK]</t>
  </si>
  <si>
    <t>Växthusgasutsläpp/omsättning
[kgCO2ekv/anställd]</t>
  </si>
  <si>
    <t xml:space="preserve">
Arbetsmaskiner</t>
  </si>
  <si>
    <t>Växthusgasutsläpp
Samtliga</t>
  </si>
  <si>
    <t>Växthusgasutsläpp
per nettomsättning</t>
  </si>
  <si>
    <t>Växthusgasutsläpp
per anställd</t>
  </si>
  <si>
    <r>
      <rPr>
        <b/>
        <sz val="16"/>
        <color theme="1"/>
        <rFont val="Calibri"/>
        <family val="2"/>
        <scheme val="minor"/>
      </rPr>
      <t>Tjänsteresor</t>
    </r>
    <r>
      <rPr>
        <b/>
        <sz val="11"/>
        <color theme="1"/>
        <rFont val="Calibri"/>
        <family val="2"/>
        <scheme val="minor"/>
      </rPr>
      <t xml:space="preserve">
</t>
    </r>
    <r>
      <rPr>
        <sz val="11"/>
        <color theme="1"/>
        <rFont val="Calibri"/>
        <family val="2"/>
        <scheme val="minor"/>
      </rPr>
      <t xml:space="preserve">På denna sida beräknar ni växthusgasutsläppen som uppkommer från företagets tjänsteresor. 
Som tjänsteresor innefattas både tjänsteresor som görs i fordon som företaget äger eller kontrollerar själva över, samt "köpta" tjänsteresor, som flygresor, tågresor, bussressor, båtresor och taxiresor.
</t>
    </r>
  </si>
  <si>
    <r>
      <t>All diesel med inblandning av biodiesel från 0 till och med 97% ska rapporteras som vanlig diesel (då dessa ingår i reduktionsplikten)</t>
    </r>
    <r>
      <rPr>
        <sz val="10"/>
        <rFont val="Arial"/>
        <family val="2"/>
      </rPr>
      <t xml:space="preserve">. </t>
    </r>
    <r>
      <rPr>
        <sz val="10"/>
        <color rgb="FFFF0000"/>
        <rFont val="Arial"/>
        <family val="2"/>
      </rPr>
      <t xml:space="preserve">
</t>
    </r>
    <r>
      <rPr>
        <b/>
        <sz val="10"/>
        <color rgb="FFFF0000"/>
        <rFont val="Arial"/>
        <family val="2"/>
      </rPr>
      <t xml:space="preserve">Observera att HVO97 inte ska rapporteras som HVO100%. </t>
    </r>
  </si>
  <si>
    <r>
      <rPr>
        <b/>
        <sz val="16"/>
        <color theme="1"/>
        <rFont val="Calibri"/>
        <family val="2"/>
        <scheme val="minor"/>
      </rPr>
      <t>Arbetsmaskiner</t>
    </r>
    <r>
      <rPr>
        <b/>
        <sz val="11"/>
        <color theme="1"/>
        <rFont val="Calibri"/>
        <family val="2"/>
        <scheme val="minor"/>
      </rPr>
      <t xml:space="preserve">
</t>
    </r>
    <r>
      <rPr>
        <sz val="11"/>
        <color theme="1"/>
        <rFont val="Calibri"/>
        <family val="2"/>
        <scheme val="minor"/>
      </rPr>
      <t>På denna sida beräknar ni växthusgasutsläppen från arbetsmaskiner som används i era byggprojekt.
Ni beräknar både växthusgasutsläppen från företagets egna arbetsmaskiner, samt för era underentreprenörers arbetsmaskiner.</t>
    </r>
  </si>
  <si>
    <r>
      <rPr>
        <b/>
        <sz val="12"/>
        <color theme="1"/>
        <rFont val="Calibri"/>
        <family val="2"/>
        <scheme val="minor"/>
      </rPr>
      <t>Växthusgasutsläpp från företagets egna arbetsmaskiner.</t>
    </r>
    <r>
      <rPr>
        <sz val="16"/>
        <color theme="1"/>
        <rFont val="Calibri"/>
        <family val="2"/>
        <scheme val="minor"/>
      </rPr>
      <t xml:space="preserve">
</t>
    </r>
    <r>
      <rPr>
        <sz val="11"/>
        <color theme="1"/>
        <rFont val="Calibri"/>
        <family val="2"/>
        <scheme val="minor"/>
      </rPr>
      <t xml:space="preserve">Här beräknar ni växthusgasutsläppen som uppkommer från arbetsmaskiner som företaget äger och/eller kontrollerar själva över (leasade fordon inkluderas) och som används i företagets verksamhet.
I första hand fyller ni i mängden drivmedel som förbrukats i arbetsmaskinerna. Saknar ni drivmedelsdata finns det även möjlighet att beräkna växthusgasutsläppen genom att fylla i antalet gångtimmar som arbetsmaskinen använts under perioden. Det går även att föra in resultaten från färdiga utsläppsberäkningar som gjorts utanför detta verktyg för att få med i sammanställningen, detta görs i så fall i  cellen "Växthusgasutsläpp från egna beräkningar". 
</t>
    </r>
    <r>
      <rPr>
        <sz val="11"/>
        <color rgb="FFFF0000"/>
        <rFont val="Calibri"/>
        <family val="2"/>
        <scheme val="minor"/>
      </rPr>
      <t>OBS! Ni ska inte fylla i data för samma utnyttjande av arbetsmaskinen enligt båda beräkningsmetoder, då kommer det att dubbelräknas.</t>
    </r>
  </si>
  <si>
    <r>
      <rPr>
        <b/>
        <sz val="12"/>
        <color theme="1"/>
        <rFont val="Calibri"/>
        <family val="2"/>
        <scheme val="minor"/>
      </rPr>
      <t xml:space="preserve">Växthusgasutsläpp från köpt elektricitet
</t>
    </r>
    <r>
      <rPr>
        <sz val="11"/>
        <color theme="1"/>
        <rFont val="Calibri"/>
        <family val="2"/>
        <scheme val="minor"/>
      </rPr>
      <t>Här beräknar ni växthusgasutsläppen från den elektricitet ni köpt under perioden. All elektricitet beräknas med samma emissionsfaktor. Om möjligt särredovisar ni den el som används för uppvärmning med övrig elanvändning. El som används i fordon beräknas med fördel i respektive flik (tjänsteresor, arbetsmaskiner &amp; godstransporter). Har ni inte möjlighet att särredovisa er elförbrukning efter användningsområde beräknar ni samtliga växthusgasutsläpp från köpt el här nedan.</t>
    </r>
  </si>
  <si>
    <t>enhet</t>
  </si>
  <si>
    <t>SEK</t>
  </si>
  <si>
    <t>Koldioxid CO2  
[kgCO2/enhet])</t>
  </si>
  <si>
    <t>pkm</t>
  </si>
  <si>
    <t>enkelresa</t>
  </si>
  <si>
    <t>Koldioxid 
[kgCO2/h]</t>
  </si>
  <si>
    <t>Metan 
[kgCH4/h]</t>
  </si>
  <si>
    <t>Lustgas 
[kgN2O/h]</t>
  </si>
  <si>
    <t xml:space="preserve">Diesel </t>
  </si>
  <si>
    <t>Diesel (100% bio)</t>
  </si>
  <si>
    <t>Flexifuel E85/bensin*</t>
  </si>
  <si>
    <t>Bifuel gas/bensin**</t>
  </si>
  <si>
    <t>Laddhybrid Bensin</t>
  </si>
  <si>
    <t>Laddhybrid Diesel</t>
  </si>
  <si>
    <t>Elbil (100 % el)</t>
  </si>
  <si>
    <t>Buss- egen (ägs av myndighet eller hyrd)</t>
  </si>
  <si>
    <t>Lätt lastbil (okänt drivmedel)</t>
  </si>
  <si>
    <t>Personbil (okänt drivmedel)</t>
  </si>
  <si>
    <t>SMED 2022</t>
  </si>
  <si>
    <t>Bräsnleanvändning</t>
  </si>
  <si>
    <t>Rigid truck &lt;-7,5t</t>
  </si>
  <si>
    <t>Godstransporter (delade)</t>
  </si>
  <si>
    <t>Godstransporter (ej delade)</t>
  </si>
  <si>
    <t>Körd sträcka med respektive lastbilstyp</t>
  </si>
  <si>
    <t>Delade transporter</t>
  </si>
  <si>
    <r>
      <rPr>
        <b/>
        <sz val="12"/>
        <color theme="1"/>
        <rFont val="Calibri"/>
        <family val="2"/>
        <scheme val="minor"/>
      </rPr>
      <t>Växthusgasutsläpp från köpta delade godstransporter</t>
    </r>
    <r>
      <rPr>
        <b/>
        <sz val="11"/>
        <color theme="1"/>
        <rFont val="Calibri"/>
        <family val="2"/>
        <scheme val="minor"/>
      </rPr>
      <t xml:space="preserve">
</t>
    </r>
    <r>
      <rPr>
        <sz val="11"/>
        <color theme="1"/>
        <rFont val="Calibri"/>
        <family val="2"/>
        <scheme val="minor"/>
      </rPr>
      <t xml:space="preserve">Här beräknar ni växthusgasutsläppen från köpta godstransporter där transporten har delats med andra mottagare. Ni beräknar era växthusgasutsläpp från transporten genom att fylla i både vikt och sträcka för transporten för respektive transportmedel.   
</t>
    </r>
  </si>
  <si>
    <t>Trafikverket 2024</t>
  </si>
  <si>
    <t>Trafikverket 2025</t>
  </si>
  <si>
    <t>Trafikverket 2026</t>
  </si>
  <si>
    <t>Trafikverket 2027</t>
  </si>
  <si>
    <t>Trafikverket 2028</t>
  </si>
  <si>
    <t>Trafikverket 2029</t>
  </si>
  <si>
    <t>Trafikverket 2030</t>
  </si>
  <si>
    <t>Trafikverket 2031</t>
  </si>
  <si>
    <t>Trafikverket 2032</t>
  </si>
  <si>
    <t>Trafikverket 2033</t>
  </si>
  <si>
    <t>Trafikverket 2034</t>
  </si>
  <si>
    <t>Trafikverket 2035</t>
  </si>
  <si>
    <t>Trafikverket 2036</t>
  </si>
  <si>
    <t>Nedanstående emissionsfaktorer exkluderas i verktyget pga, det finns motsvarande hos Boverket som är nyare.</t>
  </si>
  <si>
    <t>Ej inkluderade emissioner för material</t>
  </si>
  <si>
    <t>Köpta "ej delade" godstransporter</t>
  </si>
  <si>
    <t>Köpta "delade" godstransporter</t>
  </si>
  <si>
    <t>Flygtransport medel</t>
  </si>
  <si>
    <t>koldioxiekvivalaenter
[kgCO2ekv/liter]</t>
  </si>
  <si>
    <t>koldioxiekvivalenter 
[kgCO2ekv/enhet]</t>
  </si>
  <si>
    <t>koldioxiekvivalenter 
[kgCO2ekv/km]</t>
  </si>
  <si>
    <t>koldioxiekvivalenter 
[kgCO2ekv/tkm]</t>
  </si>
  <si>
    <t>koldioxiekvivalenter 
[kgCO2ekv/h]</t>
  </si>
  <si>
    <t>koldioxiekvivalenter 
[kgCO2ekv/kWh]</t>
  </si>
  <si>
    <t>koldioxiekvivalenter 
[kgCO2ekv/liter]</t>
  </si>
  <si>
    <t>koldioxiekvivalenter 
[kgCO2ekv/kg]</t>
  </si>
  <si>
    <r>
      <t xml:space="preserve">Diagram
</t>
    </r>
    <r>
      <rPr>
        <sz val="11"/>
        <color theme="1"/>
        <rFont val="Calibri"/>
        <family val="2"/>
        <scheme val="minor"/>
      </rPr>
      <t>Här kan ni se några diagram som visualiserar resultaten från era beräkningar.
Det går att kopiera diagrammen om ni vill använda dem till en presentation eller liknande.
Det går även att modifiera diagrammen så att de passar er grafiska profil.
 en sammanställning från era beräkningar av växthusgasutsläpp.
Ni kan även fylla i i företagsdata för att beräkna några relevanta nyckeltal kopplade till era växthusgasutsläpp.</t>
    </r>
  </si>
  <si>
    <t>Totalt Byggmaterial</t>
  </si>
  <si>
    <r>
      <t xml:space="preserve">Resultat
</t>
    </r>
    <r>
      <rPr>
        <sz val="11"/>
        <color theme="1"/>
        <rFont val="Calibri"/>
        <family val="2"/>
        <scheme val="minor"/>
      </rPr>
      <t>Här kan ni se en sammanställning över era växthusgasutsläpp.
Ni kan även fylla i i företagsdata för att beräkna några relevanta nyckeltal kopplade till era växthusgasutsläpp.</t>
    </r>
  </si>
  <si>
    <t>Egna kommentarer</t>
  </si>
  <si>
    <t xml:space="preserve">Antal enkelresor
</t>
  </si>
  <si>
    <r>
      <rPr>
        <b/>
        <sz val="12"/>
        <color theme="1"/>
        <rFont val="Calibri"/>
        <family val="2"/>
        <scheme val="minor"/>
      </rPr>
      <t>Växthusgasutsläpp från taxiresor.</t>
    </r>
    <r>
      <rPr>
        <b/>
        <sz val="16"/>
        <color theme="1"/>
        <rFont val="Calibri"/>
        <family val="2"/>
        <scheme val="minor"/>
      </rPr>
      <t xml:space="preserve">
</t>
    </r>
    <r>
      <rPr>
        <sz val="11"/>
        <color theme="1"/>
        <rFont val="Calibri"/>
        <family val="2"/>
        <scheme val="minor"/>
      </rPr>
      <t xml:space="preserve">Här beräknar ni växthusgasutsläppen från tjänsteresor som görs med taxi.
I första hand fyller ni i uppgifter om den totala sträckan som era anställda rest med taxi för respektive geografisk plats. Är det inte möjligt att fylla i den resta sträckan kan ni fylla i hur mycket taxiresorna kostat i SEK. Saknar ni data för sträcka och vad resorna kostat i SEK kan ni även fylla i antalet resor som gjorts under perioden. Det går även att föra in resultatet från färdiga utsläppsberäkningar som gjorts utanför detta verktyg för att få med i sammanställningen, detta görs i så fall i  cellen "Växthusgasutsläpp från egna beräkningar".   
</t>
    </r>
    <r>
      <rPr>
        <sz val="11"/>
        <color rgb="FFFF0000"/>
        <rFont val="Calibri"/>
        <family val="2"/>
        <scheme val="minor"/>
      </rPr>
      <t>OBS! Ni ska inte fylla i data för samma resor enligt flera beräkningsmetoder, då kommer den att dubbelräknas..</t>
    </r>
  </si>
  <si>
    <r>
      <rPr>
        <b/>
        <sz val="12"/>
        <color theme="1"/>
        <rFont val="Calibri"/>
        <family val="2"/>
        <scheme val="minor"/>
      </rPr>
      <t>Växthusgasutsläpp från tågresor.</t>
    </r>
    <r>
      <rPr>
        <b/>
        <sz val="16"/>
        <color theme="1"/>
        <rFont val="Calibri"/>
        <family val="2"/>
        <scheme val="minor"/>
      </rPr>
      <t xml:space="preserve">
</t>
    </r>
    <r>
      <rPr>
        <sz val="11"/>
        <color theme="1"/>
        <rFont val="Calibri"/>
        <family val="2"/>
        <scheme val="minor"/>
      </rPr>
      <t xml:space="preserve">Här beräknar ni växthusgasutsläppen från tjänsteresor som görs med tåg.
I första hand fyller ni i uppgifter om den totala sträckan som era anställda rest med  respektive tågtyp. Det går även att fylla i antalet resor som gjorts under perioden. Det går även att föra in resultatet från färdiga utsläppsberäkningar som gjorts utanför detta verktyg för att få med i sammanställningen, detta görs i så fall i  cellen "Växthusgasutsläpp från egna beräkningar".   
</t>
    </r>
    <r>
      <rPr>
        <sz val="11"/>
        <color rgb="FFFF0000"/>
        <rFont val="Calibri"/>
        <family val="2"/>
        <scheme val="minor"/>
      </rPr>
      <t>OBS! Ni ska inte fylla i data för samma resor enligt båda beräkningsmetoder, då kommer den att dubbelräknas.</t>
    </r>
  </si>
  <si>
    <r>
      <rPr>
        <b/>
        <sz val="12"/>
        <color theme="1"/>
        <rFont val="Calibri"/>
        <family val="2"/>
        <scheme val="minor"/>
      </rPr>
      <t>Växthusgasutsläpp från underentreprenörers arbetsmaskiner.</t>
    </r>
    <r>
      <rPr>
        <sz val="16"/>
        <color theme="1"/>
        <rFont val="Calibri"/>
        <family val="2"/>
        <scheme val="minor"/>
      </rPr>
      <t xml:space="preserve">
</t>
    </r>
    <r>
      <rPr>
        <sz val="11"/>
        <color theme="1"/>
        <rFont val="Calibri"/>
        <family val="2"/>
        <scheme val="minor"/>
      </rPr>
      <t xml:space="preserve">Här beräknar ni växthusgasutsläppen som uppkommer från arbetsmaskiner som era underentreprenörer använt i era projekt.
I första hand fyller ni i mängden drivmedel som förbrukats i arbetsmaskinerna. Saknar ni drivmedelsdata finns det även möjlighet att beräkna växthusgasutsläppen genom att fylla i antalet gångtimmar som arbetsmaskinen använts under perioden. Det går även att föra in resultaten från färdiga utsläppsberäkningar som gjorts utanför detta verktyg för att få med i sammanställningen, detta görs i så fall i  cellen "Växthusgasutsläpp från egna beräkningar". 
</t>
    </r>
    <r>
      <rPr>
        <sz val="11"/>
        <color rgb="FFFF0000"/>
        <rFont val="Calibri"/>
        <family val="2"/>
        <scheme val="minor"/>
      </rPr>
      <t>OBS! Ni ska inte fylla i data för samma utnyttjande av arbetsmaskinen enligt båda beräkningsmetoder, då kommer det att dubbelräknas</t>
    </r>
    <r>
      <rPr>
        <b/>
        <sz val="11"/>
        <color rgb="FFFF0000"/>
        <rFont val="Calibri"/>
        <family val="2"/>
        <scheme val="minor"/>
      </rPr>
      <t>.</t>
    </r>
  </si>
  <si>
    <t>Antal 
gångtimmar</t>
  </si>
  <si>
    <t>Körd 
sträcka</t>
  </si>
  <si>
    <t>Antal 
enkelresor</t>
  </si>
  <si>
    <t>Transporterad 
vikt
[kg]</t>
  </si>
  <si>
    <t>Transporterad 
sträcka
[km]</t>
  </si>
  <si>
    <t>Summering växthusgasutsläpp från företagets egna fordon</t>
  </si>
  <si>
    <t>Har ni svårt att samla in data för era tjänsteresor kan ni hoppa över beräkningarna för nedanstånde resor (taxiresor, tågresor, bussresor) då de för de flesta företag har liten påverkan på de totala växthusgasutsläppen och därmed troligen får marginell påverkan på era resultat i detta verktyg.</t>
  </si>
  <si>
    <t>Summering växthusgasutsläpp från bussresor</t>
  </si>
  <si>
    <t>Summering växthusgasutsläpp från tågresor</t>
  </si>
  <si>
    <t>Summering växthusgasutsläpp från taxiresor</t>
  </si>
  <si>
    <t>timme</t>
  </si>
  <si>
    <t>Emissionsfaktorer
[kgCO2ekv/timme]</t>
  </si>
  <si>
    <t>Summering växthusgasutsläpp från företagets egna arbetsmaskiner</t>
  </si>
  <si>
    <t>Summering växthusgasutsläpp från underentreprenörers arbetsmaskiner</t>
  </si>
  <si>
    <r>
      <rPr>
        <b/>
        <sz val="12"/>
        <color theme="1"/>
        <rFont val="Calibri"/>
        <family val="2"/>
        <scheme val="minor"/>
      </rPr>
      <t>Växthusgasutsläpp från företagets egna fordon.</t>
    </r>
    <r>
      <rPr>
        <sz val="11"/>
        <color theme="1"/>
        <rFont val="Calibri"/>
        <family val="2"/>
        <scheme val="minor"/>
      </rPr>
      <t xml:space="preserve">
Här beräknar ni växthusgasutsläppen från godstransporter som görs i fordon som företaget äger och/eller kontrollerar själva över. I första hand genom att fylla i mängden drivmedel som förbrukats  i fordonen för transporterna. Saknar ni drivmedelsdata finns det även möjlighet att beräkna växthusgasutsläppen genom att fylla i antalet kilometer som fordonen kört under transporterna. Det går även att föra in resultatet från färdiga utsläppsberäkningar som gjorts utanför detta verktyg för att få med i sammanställningen, detta görs i så fall i  cellen "Växthusgasutsläpp från egna beräkningar". 
</t>
    </r>
    <r>
      <rPr>
        <sz val="11"/>
        <color rgb="FFFF0000"/>
        <rFont val="Calibri"/>
        <family val="2"/>
        <scheme val="minor"/>
      </rPr>
      <t>OBS! Ni ska inte fylla i data för samma transport enligt båda beräkningsmetoder, då kommer den att dubbelräknas.</t>
    </r>
    <r>
      <rPr>
        <sz val="11"/>
        <color theme="1"/>
        <rFont val="Calibri"/>
        <family val="2"/>
        <scheme val="minor"/>
      </rPr>
      <t xml:space="preserve">
</t>
    </r>
  </si>
  <si>
    <r>
      <rPr>
        <b/>
        <sz val="12"/>
        <color theme="1"/>
        <rFont val="Calibri"/>
        <family val="2"/>
        <scheme val="minor"/>
      </rPr>
      <t>Växthusgasutsläpp från köpta "ej delade" godstransporter</t>
    </r>
    <r>
      <rPr>
        <b/>
        <sz val="11"/>
        <color theme="1"/>
        <rFont val="Calibri"/>
        <family val="2"/>
        <scheme val="minor"/>
      </rPr>
      <t xml:space="preserve">
</t>
    </r>
    <r>
      <rPr>
        <sz val="11"/>
        <color theme="1"/>
        <rFont val="Calibri"/>
        <family val="2"/>
        <scheme val="minor"/>
      </rPr>
      <t xml:space="preserve">Här beräknar ni växthusgasutsläppen från köpta godstransporter där ni står som ensam mottagare av hela det transporterade godset. I första hand beräknar ni västhusgasutsläppen genom att fylla i den mängd drivmedel som gått åt under transporten. Saknar ni drivmedelsdata finns det även möjlighet att beräkna växthusgasutsläppen genom att fylla i antalet kilometer för respektive vägfordon som använts för transporterna. Det går även att föra in resultaten från färdiga utsläppsberäkningar som gjorts utanför detta verktyg för att få med i sammanställningen, detta görs i så fall i cellen "Växthusgasutsläpp från egna beräkningar". 
</t>
    </r>
    <r>
      <rPr>
        <sz val="11"/>
        <color rgb="FFFF0000"/>
        <rFont val="Calibri"/>
        <family val="2"/>
        <scheme val="minor"/>
      </rPr>
      <t>OBS! Ni ska inte fylla i data för samma transport enligt båda beräkningsmetoder, då kommer den att dubbelräknas.</t>
    </r>
  </si>
  <si>
    <t>Summering växthusgasutsläpp från köpta "ej delade" godstransporter</t>
  </si>
  <si>
    <t>Summering växhusgasutsläpp från köpta delade godstransporter</t>
  </si>
  <si>
    <r>
      <rPr>
        <b/>
        <sz val="16"/>
        <color theme="1"/>
        <rFont val="Calibri"/>
        <family val="2"/>
        <scheme val="minor"/>
      </rPr>
      <t>Byggmaterial</t>
    </r>
    <r>
      <rPr>
        <b/>
        <sz val="11"/>
        <color theme="1"/>
        <rFont val="Calibri"/>
        <family val="2"/>
        <scheme val="minor"/>
      </rPr>
      <t xml:space="preserve">
</t>
    </r>
    <r>
      <rPr>
        <sz val="11"/>
        <color theme="1"/>
        <rFont val="Calibri"/>
        <family val="2"/>
        <scheme val="minor"/>
      </rPr>
      <t xml:space="preserve">På denna sida beräknar ni växthusgasutsläppen som era köpta byggmaterial gett upphov till.
För att beräkna växthusgasutsläppen för respektive material fyller ni i mängden ni köpt/använt för respektive materialslag. 
Vill ni använda andra emissionsfaktorer än de som finns inlagt i verktyget, eller om ni vill beräkna växthusgasutsläppen från andra material som inte ingår i verktyget kan ni göra detta längst ner på denna sida under rubriken "Andra material/egna beräkningar" för att få med i sammanställningen.
</t>
    </r>
  </si>
  <si>
    <r>
      <rPr>
        <b/>
        <sz val="12"/>
        <color theme="1"/>
        <rFont val="Calibri"/>
        <family val="2"/>
        <scheme val="minor"/>
      </rPr>
      <t xml:space="preserve">Växthusgasutsläpp från köpt fjärrvärme &amp; fjärrkyla
</t>
    </r>
    <r>
      <rPr>
        <sz val="11"/>
        <color theme="1"/>
        <rFont val="Calibri"/>
        <family val="2"/>
        <scheme val="minor"/>
      </rPr>
      <t xml:space="preserve">Här beräknar ni växthusgasutsläppen från den fjärrvärme/fjärrkyla ni köpt under perioden. I första hand beräknar ni växthusgasutsläppen för fjärrvärme med lokala miljövärden (se beskrivning bredvid). Det går även att fylla i den totala mängden fjärrvärme som ni köpt och beräkna med emissionsfaktorn för Sverigemedel.
För fjärrkyla finns inget externt verktyg som kan användas för att beräkna växthusgasutsläpp enligt lokala miljövärden. Det går däremot ofta att få färdiga emissionsfaktorer/utsläppsberäkningar direkt från din leverantör. Isf kan ni föra in de färdiga beräkningarna här nedan. Det går även att beräkna växthusgasutsläpp för fjärrkyla med emissionsfaktorn för Sverigemedel.
</t>
    </r>
    <r>
      <rPr>
        <sz val="11"/>
        <color rgb="FFFF0000"/>
        <rFont val="Calibri"/>
        <family val="2"/>
        <scheme val="minor"/>
      </rPr>
      <t xml:space="preserve">  </t>
    </r>
    <r>
      <rPr>
        <sz val="11"/>
        <color theme="1"/>
        <rFont val="Calibri"/>
        <family val="2"/>
        <scheme val="minor"/>
      </rPr>
      <t xml:space="preserve">
</t>
    </r>
  </si>
  <si>
    <t>Summering växthusgasutsläpp från köpt elektricitet</t>
  </si>
  <si>
    <t>Summering växthusgasutsläpp från köpt fjärrvärme/fjärrkyla</t>
  </si>
  <si>
    <r>
      <rPr>
        <b/>
        <sz val="16"/>
        <color theme="1"/>
        <rFont val="Calibri"/>
        <family val="2"/>
        <scheme val="minor"/>
      </rPr>
      <t>Energibränslen</t>
    </r>
    <r>
      <rPr>
        <b/>
        <sz val="11"/>
        <color theme="1"/>
        <rFont val="Calibri"/>
        <family val="2"/>
        <scheme val="minor"/>
      </rPr>
      <t xml:space="preserve">
</t>
    </r>
    <r>
      <rPr>
        <sz val="11"/>
        <color theme="1"/>
        <rFont val="Calibri"/>
        <family val="2"/>
        <scheme val="minor"/>
      </rPr>
      <t xml:space="preserve">På denna sida beräknar ni växthushasutsläppen från era köpta energibränslen samt energibränslen som använts av era underentreprenörer.
</t>
    </r>
  </si>
  <si>
    <t>Summering växthusgasutsläpp från köpta energibränslen</t>
  </si>
  <si>
    <t>Summering växthusgasutsläpp från underentreprenörers energibränslen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</si>
</sst>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0.000"/>
    <numFmt numFmtId="166" formatCode="0.0000"/>
    <numFmt numFmtId="167" formatCode="0.00000"/>
    <numFmt numFmtId="168" formatCode="0.0%"/>
    <numFmt numFmtId="169" formatCode="_-* #,##0.000_-;\-* #,##0.000_-;_-* &quot;-&quot;??_-;_-@_-"/>
    <numFmt numFmtId="170" formatCode="_-* #,##0.0000_-;\-* #,##0.0000_-;_-* &quot;-&quot;??_-;_-@_-"/>
    <numFmt numFmtId="171" formatCode="_-* #,##0.0_-;\-* #,##0.0_-;_-* &quot;-&quot;??_-;_-@_-"/>
    <numFmt numFmtId="172" formatCode="_-* #,##0_-;\-* #,##0_-;_-* &quot;-&quot;??_-;_-@_-"/>
    <numFmt numFmtId="173" formatCode="#,##0.0"/>
  </numFmts>
  <fonts count="37" x14ac:knownFonts="1">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u/>
      <sz val="11"/>
      <color theme="10"/>
      <name val="Calibri"/>
      <family val="2"/>
      <scheme val="minor"/>
    </font>
    <font>
      <sz val="11"/>
      <color rgb="FF9C5700"/>
      <name val="Calibri"/>
      <family val="2"/>
      <scheme val="minor"/>
    </font>
    <font>
      <sz val="8"/>
      <name val="Calibri"/>
      <family val="2"/>
      <scheme val="minor"/>
    </font>
    <font>
      <sz val="11"/>
      <name val="Calibri"/>
      <family val="2"/>
      <scheme val="minor"/>
    </font>
    <font>
      <sz val="9"/>
      <color indexed="81"/>
      <name val="Tahoma"/>
      <family val="2"/>
    </font>
    <font>
      <sz val="11"/>
      <color theme="0"/>
      <name val="Calibri"/>
      <family val="2"/>
      <scheme val="minor"/>
    </font>
    <font>
      <sz val="12"/>
      <color theme="1"/>
      <name val="Times New Roman"/>
      <family val="1"/>
    </font>
    <font>
      <sz val="11"/>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0"/>
      <name val="Arial"/>
      <family val="2"/>
    </font>
    <font>
      <b/>
      <sz val="12"/>
      <color theme="1"/>
      <name val="Calibri"/>
      <family val="2"/>
      <scheme val="minor"/>
    </font>
    <font>
      <b/>
      <sz val="16"/>
      <color theme="1"/>
      <name val="Calibri"/>
      <family val="2"/>
      <scheme val="minor"/>
    </font>
    <font>
      <sz val="16"/>
      <color theme="1"/>
      <name val="Calibri"/>
      <family val="2"/>
      <scheme val="minor"/>
    </font>
    <font>
      <b/>
      <sz val="11"/>
      <color theme="4"/>
      <name val="Calibri"/>
      <family val="2"/>
      <scheme val="minor"/>
    </font>
    <font>
      <sz val="11"/>
      <color theme="4"/>
      <name val="Calibri"/>
      <family val="2"/>
      <scheme val="minor"/>
    </font>
    <font>
      <sz val="11"/>
      <name val="Calibri"/>
      <family val="2"/>
    </font>
    <font>
      <sz val="9"/>
      <color indexed="81"/>
      <name val="Tahoma"/>
      <charset val="1"/>
    </font>
    <font>
      <b/>
      <sz val="12"/>
      <name val="Calibri"/>
      <family val="2"/>
    </font>
    <font>
      <sz val="12"/>
      <name val="Calibri"/>
      <family val="2"/>
    </font>
    <font>
      <b/>
      <sz val="11"/>
      <color rgb="FF0070C0"/>
      <name val="Calibri"/>
      <family val="2"/>
      <scheme val="minor"/>
    </font>
    <font>
      <b/>
      <sz val="12"/>
      <name val="Calibri"/>
      <family val="2"/>
      <scheme val="minor"/>
    </font>
    <font>
      <sz val="10"/>
      <name val="Calibri"/>
      <family val="2"/>
      <scheme val="minor"/>
    </font>
    <font>
      <sz val="11"/>
      <name val="Arial"/>
      <family val="2"/>
    </font>
    <font>
      <sz val="11"/>
      <color rgb="FFFF0000"/>
      <name val="Calibri"/>
      <family val="2"/>
    </font>
    <font>
      <b/>
      <u/>
      <sz val="11"/>
      <color rgb="FFFF0000"/>
      <name val="Calibri"/>
      <family val="2"/>
      <scheme val="minor"/>
    </font>
    <font>
      <sz val="10"/>
      <color rgb="FFFF0000"/>
      <name val="Arial"/>
      <family val="2"/>
    </font>
    <font>
      <i/>
      <sz val="10"/>
      <name val="Arial"/>
      <family val="2"/>
    </font>
    <font>
      <b/>
      <sz val="10"/>
      <name val="Arial"/>
      <family val="2"/>
    </font>
    <font>
      <b/>
      <sz val="10"/>
      <color rgb="FFFF0000"/>
      <name val="Arial"/>
      <family val="2"/>
    </font>
    <font>
      <b/>
      <sz val="11"/>
      <color rgb="FFFF634F"/>
      <name val="Calibri"/>
      <family val="2"/>
      <scheme val="minor"/>
    </font>
    <font>
      <b/>
      <sz val="11"/>
      <name val="Calibri"/>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DC0C9"/>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ADC0C9"/>
        <bgColor indexed="31"/>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s>
  <cellStyleXfs count="9">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5" fillId="4" borderId="0" applyNumberFormat="0" applyBorder="0" applyAlignment="0" applyProtection="0"/>
    <xf numFmtId="0" fontId="11" fillId="0" borderId="0"/>
    <xf numFmtId="0" fontId="15" fillId="0" borderId="0"/>
    <xf numFmtId="9" fontId="11" fillId="0" borderId="0" applyFont="0" applyFill="0" applyBorder="0" applyAlignment="0" applyProtection="0"/>
    <xf numFmtId="43" fontId="11" fillId="0" borderId="0" applyFont="0" applyFill="0" applyBorder="0" applyAlignment="0" applyProtection="0"/>
  </cellStyleXfs>
  <cellXfs count="252">
    <xf numFmtId="0" fontId="0" fillId="0" borderId="0" xfId="0"/>
    <xf numFmtId="0" fontId="4" fillId="0" borderId="0" xfId="3"/>
    <xf numFmtId="0" fontId="0" fillId="0" borderId="0" xfId="0" applyAlignment="1">
      <alignment horizontal="center"/>
    </xf>
    <xf numFmtId="2" fontId="0" fillId="0" borderId="0" xfId="0" applyNumberFormat="1"/>
    <xf numFmtId="0" fontId="0" fillId="0" borderId="0" xfId="0" applyAlignment="1">
      <alignment horizontal="left" vertical="center" indent="2"/>
    </xf>
    <xf numFmtId="0" fontId="0" fillId="0" borderId="0" xfId="0" applyAlignment="1">
      <alignment wrapText="1"/>
    </xf>
    <xf numFmtId="0" fontId="9" fillId="0" borderId="0" xfId="0" applyFont="1"/>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3" fillId="0" borderId="0" xfId="0" applyFont="1" applyAlignment="1">
      <alignment horizontal="left" vertical="top" wrapText="1"/>
    </xf>
    <xf numFmtId="0" fontId="7" fillId="0" borderId="0" xfId="0" applyFont="1"/>
    <xf numFmtId="0" fontId="4" fillId="0" borderId="0" xfId="3" applyBorder="1"/>
    <xf numFmtId="0" fontId="10" fillId="0" borderId="0" xfId="0" applyFont="1"/>
    <xf numFmtId="0" fontId="12" fillId="0" borderId="0" xfId="0" applyFont="1"/>
    <xf numFmtId="0" fontId="11" fillId="0" borderId="0" xfId="5"/>
    <xf numFmtId="0" fontId="15" fillId="0" borderId="0" xfId="6"/>
    <xf numFmtId="0" fontId="16" fillId="0" borderId="0" xfId="0" applyFont="1"/>
    <xf numFmtId="0" fontId="15" fillId="0" borderId="0" xfId="6" quotePrefix="1"/>
    <xf numFmtId="0" fontId="0" fillId="6" borderId="0" xfId="0" applyFill="1"/>
    <xf numFmtId="0" fontId="0" fillId="0" borderId="0" xfId="0" applyProtection="1">
      <protection locked="0"/>
    </xf>
    <xf numFmtId="0" fontId="3" fillId="0" borderId="0" xfId="0" applyFont="1" applyAlignment="1">
      <alignment horizontal="left" vertical="top"/>
    </xf>
    <xf numFmtId="168" fontId="7" fillId="0" borderId="0" xfId="7" applyNumberFormat="1" applyFont="1" applyBorder="1"/>
    <xf numFmtId="2" fontId="7" fillId="0" borderId="0" xfId="0" applyNumberFormat="1" applyFont="1" applyAlignment="1">
      <alignment horizontal="right"/>
    </xf>
    <xf numFmtId="0" fontId="0" fillId="6" borderId="8" xfId="0" applyFill="1" applyBorder="1"/>
    <xf numFmtId="0" fontId="15" fillId="6" borderId="0" xfId="6" applyFill="1"/>
    <xf numFmtId="0" fontId="3" fillId="0" borderId="0" xfId="0" applyFont="1" applyAlignment="1">
      <alignment vertical="top" wrapText="1"/>
    </xf>
    <xf numFmtId="0" fontId="7" fillId="0" borderId="4" xfId="0" applyFont="1" applyBorder="1"/>
    <xf numFmtId="0" fontId="14" fillId="0" borderId="4" xfId="0" applyFont="1" applyBorder="1" applyAlignment="1">
      <alignment horizontal="center"/>
    </xf>
    <xf numFmtId="0" fontId="14" fillId="0" borderId="4" xfId="0" applyFont="1" applyBorder="1" applyAlignment="1">
      <alignment horizontal="center" wrapText="1"/>
    </xf>
    <xf numFmtId="166" fontId="7" fillId="0" borderId="4" xfId="0" applyNumberFormat="1" applyFont="1" applyBorder="1"/>
    <xf numFmtId="165" fontId="7" fillId="0" borderId="4" xfId="0" applyNumberFormat="1" applyFont="1" applyBorder="1"/>
    <xf numFmtId="167" fontId="7" fillId="0" borderId="4" xfId="0" applyNumberFormat="1" applyFont="1" applyBorder="1"/>
    <xf numFmtId="167" fontId="7" fillId="0" borderId="0" xfId="0" applyNumberFormat="1" applyFont="1"/>
    <xf numFmtId="166" fontId="19" fillId="0" borderId="0" xfId="0" applyNumberFormat="1" applyFont="1"/>
    <xf numFmtId="167" fontId="14" fillId="0" borderId="4" xfId="0" applyNumberFormat="1" applyFont="1" applyBorder="1" applyAlignment="1">
      <alignment horizontal="center" wrapText="1"/>
    </xf>
    <xf numFmtId="9" fontId="7" fillId="0" borderId="4" xfId="7" applyFont="1" applyBorder="1"/>
    <xf numFmtId="168" fontId="14" fillId="0" borderId="4" xfId="7" applyNumberFormat="1" applyFont="1" applyBorder="1"/>
    <xf numFmtId="166" fontId="14" fillId="0" borderId="4" xfId="0" applyNumberFormat="1" applyFont="1" applyBorder="1" applyAlignment="1">
      <alignment horizontal="right"/>
    </xf>
    <xf numFmtId="168" fontId="7" fillId="0" borderId="4" xfId="7" applyNumberFormat="1" applyFont="1" applyBorder="1"/>
    <xf numFmtId="0" fontId="14" fillId="0" borderId="4" xfId="0" applyFont="1" applyBorder="1"/>
    <xf numFmtId="166" fontId="7" fillId="0" borderId="4" xfId="7" applyNumberFormat="1" applyFont="1" applyBorder="1"/>
    <xf numFmtId="166" fontId="14" fillId="0" borderId="4" xfId="0" applyNumberFormat="1" applyFont="1" applyBorder="1"/>
    <xf numFmtId="2" fontId="7" fillId="0" borderId="0" xfId="0" applyNumberFormat="1" applyFont="1"/>
    <xf numFmtId="10" fontId="7" fillId="0" borderId="0" xfId="0" applyNumberFormat="1" applyFont="1"/>
    <xf numFmtId="166" fontId="7" fillId="0" borderId="4" xfId="0" applyNumberFormat="1" applyFont="1" applyBorder="1" applyAlignment="1">
      <alignment horizontal="center"/>
    </xf>
    <xf numFmtId="1" fontId="7" fillId="0" borderId="4" xfId="0" applyNumberFormat="1" applyFont="1" applyBorder="1"/>
    <xf numFmtId="166" fontId="20" fillId="0" borderId="4" xfId="0" applyNumberFormat="1" applyFont="1" applyBorder="1"/>
    <xf numFmtId="166" fontId="7" fillId="0" borderId="0" xfId="0" applyNumberFormat="1" applyFont="1"/>
    <xf numFmtId="165" fontId="7" fillId="0" borderId="0" xfId="0" applyNumberFormat="1" applyFont="1"/>
    <xf numFmtId="3" fontId="7" fillId="0" borderId="4" xfId="0" applyNumberFormat="1" applyFont="1" applyBorder="1"/>
    <xf numFmtId="164" fontId="14" fillId="0" borderId="4" xfId="0" applyNumberFormat="1" applyFont="1" applyBorder="1"/>
    <xf numFmtId="2" fontId="20" fillId="0" borderId="4" xfId="0" applyNumberFormat="1" applyFont="1" applyBorder="1"/>
    <xf numFmtId="165" fontId="20" fillId="0" borderId="4" xfId="0" applyNumberFormat="1" applyFont="1" applyBorder="1"/>
    <xf numFmtId="165" fontId="19" fillId="0" borderId="4" xfId="0" applyNumberFormat="1" applyFont="1" applyBorder="1"/>
    <xf numFmtId="0" fontId="14" fillId="0" borderId="0" xfId="0" applyFont="1"/>
    <xf numFmtId="3" fontId="21" fillId="8" borderId="4" xfId="1" applyNumberFormat="1" applyFont="1" applyFill="1" applyBorder="1" applyAlignment="1" applyProtection="1">
      <alignment horizontal="center" vertical="center"/>
      <protection locked="0"/>
    </xf>
    <xf numFmtId="3" fontId="21" fillId="8" borderId="4" xfId="1" applyNumberFormat="1" applyFont="1" applyFill="1" applyBorder="1" applyAlignment="1" applyProtection="1">
      <alignment horizontal="center"/>
      <protection locked="0"/>
    </xf>
    <xf numFmtId="0" fontId="21" fillId="10" borderId="4" xfId="4" applyFont="1" applyFill="1" applyBorder="1" applyAlignment="1">
      <alignment horizontal="center"/>
    </xf>
    <xf numFmtId="0" fontId="23" fillId="5" borderId="4" xfId="0" applyFont="1" applyFill="1" applyBorder="1" applyAlignment="1">
      <alignment horizontal="center" vertical="center"/>
    </xf>
    <xf numFmtId="3" fontId="21" fillId="9" borderId="4" xfId="2" applyNumberFormat="1" applyFont="1" applyFill="1" applyBorder="1" applyAlignment="1">
      <alignment horizontal="right"/>
    </xf>
    <xf numFmtId="0" fontId="21" fillId="10" borderId="4" xfId="4" applyFont="1" applyFill="1" applyBorder="1" applyAlignment="1">
      <alignment horizontal="left"/>
    </xf>
    <xf numFmtId="43" fontId="21" fillId="7" borderId="4" xfId="8" applyFont="1" applyFill="1" applyBorder="1" applyAlignment="1">
      <alignment horizontal="left" vertical="center"/>
    </xf>
    <xf numFmtId="166" fontId="0" fillId="0" borderId="4" xfId="0" applyNumberFormat="1" applyBorder="1"/>
    <xf numFmtId="0" fontId="14" fillId="0" borderId="4" xfId="0" applyFont="1" applyBorder="1" applyAlignment="1">
      <alignment horizontal="center" vertical="center"/>
    </xf>
    <xf numFmtId="166" fontId="25" fillId="0" borderId="4" xfId="0" applyNumberFormat="1" applyFont="1" applyBorder="1"/>
    <xf numFmtId="0" fontId="25" fillId="0" borderId="4" xfId="0" applyFont="1" applyBorder="1"/>
    <xf numFmtId="2" fontId="25" fillId="0" borderId="4" xfId="0" applyNumberFormat="1" applyFont="1" applyBorder="1"/>
    <xf numFmtId="165" fontId="25" fillId="0" borderId="4" xfId="0" applyNumberFormat="1" applyFont="1" applyBorder="1"/>
    <xf numFmtId="0" fontId="26" fillId="5" borderId="4" xfId="0" applyFont="1" applyFill="1" applyBorder="1" applyAlignment="1">
      <alignment horizontal="center" vertical="center"/>
    </xf>
    <xf numFmtId="0" fontId="26" fillId="5" borderId="4" xfId="0" applyFont="1" applyFill="1" applyBorder="1" applyAlignment="1">
      <alignment horizontal="center" vertical="center" wrapText="1"/>
    </xf>
    <xf numFmtId="0" fontId="21" fillId="10" borderId="4" xfId="4" applyFont="1" applyFill="1" applyBorder="1"/>
    <xf numFmtId="169" fontId="21" fillId="7" borderId="4" xfId="8" applyNumberFormat="1" applyFont="1" applyFill="1" applyBorder="1" applyAlignment="1">
      <alignment horizontal="center" vertical="center"/>
    </xf>
    <xf numFmtId="170" fontId="21" fillId="7" borderId="4" xfId="8" applyNumberFormat="1" applyFont="1" applyFill="1" applyBorder="1" applyAlignment="1">
      <alignment horizontal="center" vertical="center"/>
    </xf>
    <xf numFmtId="43" fontId="21" fillId="7" borderId="4" xfId="8" applyFont="1" applyFill="1" applyBorder="1" applyAlignment="1">
      <alignment horizontal="center" vertical="center"/>
    </xf>
    <xf numFmtId="169" fontId="21" fillId="7" borderId="4" xfId="8" applyNumberFormat="1" applyFont="1" applyFill="1" applyBorder="1" applyAlignment="1">
      <alignment horizontal="left" vertical="center"/>
    </xf>
    <xf numFmtId="0" fontId="26" fillId="5" borderId="4" xfId="0" applyFont="1" applyFill="1" applyBorder="1" applyAlignment="1">
      <alignment horizontal="center" wrapText="1"/>
    </xf>
    <xf numFmtId="171" fontId="21" fillId="7" borderId="4" xfId="8" applyNumberFormat="1" applyFont="1" applyFill="1" applyBorder="1" applyAlignment="1">
      <alignment horizontal="center" vertical="center"/>
    </xf>
    <xf numFmtId="172" fontId="21" fillId="7" borderId="4" xfId="8" applyNumberFormat="1" applyFont="1" applyFill="1" applyBorder="1" applyAlignment="1">
      <alignment horizontal="center" vertical="center"/>
    </xf>
    <xf numFmtId="43" fontId="26" fillId="5" borderId="4" xfId="0" applyNumberFormat="1" applyFont="1" applyFill="1" applyBorder="1" applyAlignment="1">
      <alignment horizontal="center" vertical="center" wrapText="1"/>
    </xf>
    <xf numFmtId="0" fontId="26" fillId="5" borderId="4" xfId="0" applyFont="1" applyFill="1" applyBorder="1" applyAlignment="1">
      <alignment vertical="center"/>
    </xf>
    <xf numFmtId="170" fontId="21" fillId="7" borderId="4" xfId="8" applyNumberFormat="1" applyFont="1" applyFill="1" applyBorder="1" applyAlignment="1">
      <alignment horizontal="left" vertical="center"/>
    </xf>
    <xf numFmtId="0" fontId="21" fillId="10" borderId="4" xfId="4" applyFont="1" applyFill="1" applyBorder="1" applyAlignment="1">
      <alignment horizontal="right"/>
    </xf>
    <xf numFmtId="1" fontId="21" fillId="10" borderId="4" xfId="4" applyNumberFormat="1" applyFont="1" applyFill="1" applyBorder="1" applyAlignment="1">
      <alignment horizontal="center"/>
    </xf>
    <xf numFmtId="0" fontId="14" fillId="5" borderId="4" xfId="0" applyFont="1" applyFill="1" applyBorder="1" applyAlignment="1">
      <alignment horizontal="center" vertical="center" wrapText="1"/>
    </xf>
    <xf numFmtId="0" fontId="26" fillId="5" borderId="4" xfId="0" applyFont="1" applyFill="1" applyBorder="1" applyAlignment="1">
      <alignment horizontal="left"/>
    </xf>
    <xf numFmtId="171" fontId="21" fillId="7" borderId="4" xfId="8" applyNumberFormat="1" applyFont="1" applyFill="1" applyBorder="1" applyAlignment="1">
      <alignment horizontal="left" vertical="center"/>
    </xf>
    <xf numFmtId="172" fontId="21" fillId="7" borderId="4" xfId="8" applyNumberFormat="1" applyFont="1" applyFill="1" applyBorder="1" applyAlignment="1">
      <alignment horizontal="left" vertical="center"/>
    </xf>
    <xf numFmtId="0" fontId="4" fillId="0" borderId="0" xfId="3" applyAlignment="1">
      <alignment vertical="center"/>
    </xf>
    <xf numFmtId="172" fontId="26" fillId="5" borderId="4" xfId="0" applyNumberFormat="1" applyFont="1" applyFill="1" applyBorder="1" applyAlignment="1">
      <alignment horizontal="center" vertical="center" wrapText="1"/>
    </xf>
    <xf numFmtId="0" fontId="26" fillId="5" borderId="4" xfId="0" applyFont="1" applyFill="1" applyBorder="1"/>
    <xf numFmtId="0" fontId="26" fillId="5" borderId="4" xfId="0" applyFont="1" applyFill="1" applyBorder="1" applyAlignment="1">
      <alignment wrapText="1"/>
    </xf>
    <xf numFmtId="0" fontId="16" fillId="0" borderId="0" xfId="0" applyFont="1" applyAlignment="1">
      <alignment horizontal="left" vertical="top" wrapText="1"/>
    </xf>
    <xf numFmtId="0" fontId="29" fillId="10" borderId="4" xfId="4" applyFont="1" applyFill="1" applyBorder="1"/>
    <xf numFmtId="170" fontId="29" fillId="7" borderId="4" xfId="8" applyNumberFormat="1" applyFont="1" applyFill="1" applyBorder="1" applyAlignment="1">
      <alignment horizontal="left" vertical="center"/>
    </xf>
    <xf numFmtId="0" fontId="13" fillId="0" borderId="0" xfId="0" applyFont="1" applyAlignment="1">
      <alignment horizontal="left" vertical="center"/>
    </xf>
    <xf numFmtId="3" fontId="21" fillId="9" borderId="4" xfId="2" applyNumberFormat="1" applyFont="1" applyFill="1" applyBorder="1" applyAlignment="1"/>
    <xf numFmtId="0" fontId="21" fillId="8" borderId="4" xfId="1" applyNumberFormat="1" applyFont="1" applyFill="1" applyBorder="1" applyAlignment="1" applyProtection="1">
      <alignment vertical="center"/>
      <protection locked="0"/>
    </xf>
    <xf numFmtId="0" fontId="21" fillId="7" borderId="4" xfId="8" applyNumberFormat="1" applyFont="1" applyFill="1" applyBorder="1" applyAlignment="1">
      <alignment vertical="center"/>
    </xf>
    <xf numFmtId="0" fontId="21" fillId="9" borderId="4" xfId="2" applyNumberFormat="1" applyFont="1" applyFill="1" applyBorder="1" applyAlignment="1"/>
    <xf numFmtId="3" fontId="21" fillId="10" borderId="4" xfId="4" applyNumberFormat="1" applyFont="1" applyFill="1" applyBorder="1" applyAlignment="1">
      <alignment horizontal="center"/>
    </xf>
    <xf numFmtId="0" fontId="3" fillId="0" borderId="6" xfId="0" applyFont="1" applyBorder="1" applyAlignment="1">
      <alignment horizontal="center" vertical="top" wrapText="1"/>
    </xf>
    <xf numFmtId="0" fontId="3" fillId="0" borderId="9" xfId="0" applyFont="1" applyBorder="1" applyAlignment="1">
      <alignment horizontal="center" vertical="top" wrapText="1"/>
    </xf>
    <xf numFmtId="0" fontId="3" fillId="0" borderId="0" xfId="0" applyFont="1" applyAlignment="1">
      <alignment horizontal="center" vertical="top" wrapText="1"/>
    </xf>
    <xf numFmtId="0" fontId="11" fillId="0" borderId="0" xfId="5" applyAlignment="1">
      <alignment horizontal="center" vertical="center"/>
    </xf>
    <xf numFmtId="0" fontId="4" fillId="6" borderId="5" xfId="3" applyFill="1" applyBorder="1"/>
    <xf numFmtId="0" fontId="15" fillId="6" borderId="11" xfId="6" applyFill="1" applyBorder="1"/>
    <xf numFmtId="0" fontId="33" fillId="0" borderId="0" xfId="6" applyFont="1"/>
    <xf numFmtId="0" fontId="0" fillId="0" borderId="9" xfId="0" applyBorder="1"/>
    <xf numFmtId="0" fontId="0" fillId="0" borderId="14" xfId="0" applyBorder="1"/>
    <xf numFmtId="0" fontId="0" fillId="0" borderId="13" xfId="0" applyBorder="1"/>
    <xf numFmtId="0" fontId="0" fillId="0" borderId="7" xfId="0" applyBorder="1"/>
    <xf numFmtId="0" fontId="4" fillId="6" borderId="4" xfId="3" applyFill="1" applyBorder="1"/>
    <xf numFmtId="0" fontId="19" fillId="0" borderId="0" xfId="0" applyFont="1"/>
    <xf numFmtId="0" fontId="20" fillId="0" borderId="0" xfId="0" applyFont="1"/>
    <xf numFmtId="165" fontId="14" fillId="0" borderId="4" xfId="0" applyNumberFormat="1" applyFont="1" applyBorder="1" applyAlignment="1">
      <alignment horizontal="right"/>
    </xf>
    <xf numFmtId="165" fontId="14" fillId="0" borderId="4" xfId="0" applyNumberFormat="1" applyFont="1" applyBorder="1"/>
    <xf numFmtId="165" fontId="19" fillId="0" borderId="4" xfId="0" applyNumberFormat="1" applyFont="1" applyBorder="1" applyAlignment="1">
      <alignment horizontal="center"/>
    </xf>
    <xf numFmtId="165" fontId="25" fillId="0" borderId="4" xfId="0" applyNumberFormat="1" applyFont="1" applyBorder="1" applyAlignment="1">
      <alignment horizontal="right"/>
    </xf>
    <xf numFmtId="165" fontId="35" fillId="0" borderId="4" xfId="0" applyNumberFormat="1" applyFont="1" applyBorder="1" applyAlignment="1">
      <alignment horizontal="right"/>
    </xf>
    <xf numFmtId="0" fontId="3" fillId="5" borderId="4" xfId="0" applyFont="1" applyFill="1" applyBorder="1" applyAlignment="1">
      <alignment horizontal="left" vertical="center"/>
    </xf>
    <xf numFmtId="0" fontId="21" fillId="10" borderId="4" xfId="4" quotePrefix="1" applyFont="1" applyFill="1" applyBorder="1"/>
    <xf numFmtId="0" fontId="36" fillId="10" borderId="4" xfId="4" applyFont="1" applyFill="1" applyBorder="1"/>
    <xf numFmtId="3" fontId="36" fillId="9" borderId="4" xfId="2" applyNumberFormat="1" applyFont="1" applyFill="1" applyBorder="1" applyAlignment="1">
      <alignment horizontal="right"/>
    </xf>
    <xf numFmtId="3" fontId="36" fillId="9" borderId="4" xfId="2" applyNumberFormat="1" applyFont="1" applyFill="1" applyBorder="1" applyAlignment="1"/>
    <xf numFmtId="0" fontId="3" fillId="0" borderId="0" xfId="0" applyFont="1" applyAlignment="1">
      <alignment vertical="top"/>
    </xf>
    <xf numFmtId="0" fontId="31" fillId="0" borderId="0" xfId="6" applyFont="1"/>
    <xf numFmtId="0" fontId="0" fillId="11" borderId="0" xfId="0" applyFill="1"/>
    <xf numFmtId="0" fontId="7" fillId="0" borderId="5" xfId="0" applyFont="1" applyBorder="1"/>
    <xf numFmtId="166" fontId="19" fillId="0" borderId="4" xfId="0" applyNumberFormat="1" applyFont="1" applyBorder="1"/>
    <xf numFmtId="0" fontId="14" fillId="0" borderId="4" xfId="0" applyFont="1" applyBorder="1" applyAlignment="1">
      <alignment wrapText="1"/>
    </xf>
    <xf numFmtId="1" fontId="19" fillId="0" borderId="4" xfId="0" applyNumberFormat="1" applyFont="1" applyBorder="1"/>
    <xf numFmtId="0" fontId="7" fillId="0" borderId="4" xfId="0" applyFont="1" applyBorder="1" applyAlignment="1">
      <alignment wrapText="1"/>
    </xf>
    <xf numFmtId="166" fontId="14" fillId="0" borderId="4" xfId="0" applyNumberFormat="1" applyFont="1" applyBorder="1" applyAlignment="1">
      <alignment horizontal="center"/>
    </xf>
    <xf numFmtId="0" fontId="7" fillId="0" borderId="4" xfId="0" applyFont="1" applyBorder="1" applyAlignment="1">
      <alignment horizontal="left"/>
    </xf>
    <xf numFmtId="166" fontId="19" fillId="0" borderId="4" xfId="0" applyNumberFormat="1" applyFont="1" applyBorder="1" applyAlignment="1">
      <alignment horizontal="center"/>
    </xf>
    <xf numFmtId="0" fontId="27" fillId="0" borderId="0" xfId="6" applyFont="1"/>
    <xf numFmtId="3" fontId="21" fillId="8" borderId="4" xfId="1" applyNumberFormat="1" applyFont="1" applyFill="1" applyBorder="1" applyAlignment="1" applyProtection="1">
      <alignment horizontal="right" vertical="center"/>
      <protection locked="0"/>
    </xf>
    <xf numFmtId="3" fontId="21" fillId="8" borderId="4" xfId="1" applyNumberFormat="1" applyFont="1" applyFill="1" applyBorder="1" applyAlignment="1" applyProtection="1">
      <alignment horizontal="right"/>
      <protection locked="0"/>
    </xf>
    <xf numFmtId="173" fontId="21" fillId="9" borderId="4" xfId="2" applyNumberFormat="1" applyFont="1" applyFill="1" applyBorder="1" applyAlignment="1">
      <alignment horizontal="right"/>
    </xf>
    <xf numFmtId="173" fontId="36" fillId="9" borderId="4" xfId="2" applyNumberFormat="1" applyFont="1" applyFill="1" applyBorder="1" applyAlignment="1">
      <alignment horizontal="right"/>
    </xf>
    <xf numFmtId="3" fontId="21" fillId="8" borderId="4" xfId="1" applyNumberFormat="1" applyFont="1" applyFill="1" applyBorder="1" applyAlignment="1" applyProtection="1">
      <alignment horizontal="left" vertical="center"/>
      <protection locked="0"/>
    </xf>
    <xf numFmtId="3" fontId="21" fillId="10" borderId="4" xfId="4" applyNumberFormat="1" applyFont="1" applyFill="1" applyBorder="1"/>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0" borderId="11" xfId="0" applyFont="1" applyBorder="1" applyAlignment="1">
      <alignment horizontal="left" vertical="top" wrapText="1"/>
    </xf>
    <xf numFmtId="0" fontId="3" fillId="0" borderId="15" xfId="0" applyFont="1" applyBorder="1" applyAlignment="1">
      <alignment horizontal="left" vertical="top"/>
    </xf>
    <xf numFmtId="0" fontId="3" fillId="0" borderId="5" xfId="0" applyFont="1" applyBorder="1" applyAlignment="1">
      <alignment horizontal="left" vertical="top"/>
    </xf>
    <xf numFmtId="0" fontId="3" fillId="5" borderId="12"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7" xfId="0" applyFont="1" applyFill="1" applyBorder="1" applyAlignment="1">
      <alignment horizontal="left" vertical="center" wrapText="1"/>
    </xf>
    <xf numFmtId="0" fontId="21" fillId="8" borderId="3" xfId="1" applyNumberFormat="1" applyFont="1" applyFill="1" applyBorder="1" applyAlignment="1" applyProtection="1">
      <alignment horizontal="left" vertical="center"/>
      <protection locked="0"/>
    </xf>
    <xf numFmtId="0" fontId="21" fillId="7" borderId="4" xfId="8" applyNumberFormat="1" applyFont="1" applyFill="1" applyBorder="1" applyAlignment="1">
      <alignment horizontal="left" vertical="center"/>
    </xf>
    <xf numFmtId="0" fontId="21" fillId="9" borderId="11" xfId="2" applyNumberFormat="1" applyFont="1" applyFill="1" applyBorder="1" applyAlignment="1">
      <alignment horizontal="left"/>
    </xf>
    <xf numFmtId="0" fontId="21" fillId="9" borderId="5" xfId="2" applyNumberFormat="1" applyFont="1" applyFill="1" applyBorder="1" applyAlignment="1">
      <alignment horizontal="left"/>
    </xf>
    <xf numFmtId="0" fontId="3" fillId="5" borderId="1" xfId="0" applyFont="1" applyFill="1" applyBorder="1" applyAlignment="1">
      <alignment horizontal="left" wrapText="1"/>
    </xf>
    <xf numFmtId="0" fontId="3" fillId="5" borderId="3" xfId="0" applyFont="1" applyFill="1" applyBorder="1" applyAlignment="1">
      <alignment horizontal="left"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2" xfId="0" applyFont="1" applyFill="1" applyBorder="1" applyAlignment="1">
      <alignment horizontal="left" wrapText="1"/>
    </xf>
    <xf numFmtId="0" fontId="3" fillId="5" borderId="3" xfId="0" applyFont="1" applyFill="1" applyBorder="1" applyAlignment="1">
      <alignment horizontal="center" vertical="center"/>
    </xf>
    <xf numFmtId="0" fontId="3" fillId="0" borderId="15" xfId="0" applyFont="1" applyBorder="1" applyAlignment="1">
      <alignment horizontal="left" vertical="top" wrapText="1"/>
    </xf>
    <xf numFmtId="0" fontId="3" fillId="0" borderId="5" xfId="0" applyFont="1" applyBorder="1" applyAlignment="1">
      <alignment horizontal="left" vertical="top" wrapText="1"/>
    </xf>
    <xf numFmtId="0" fontId="26" fillId="5" borderId="1" xfId="0" applyFont="1" applyFill="1" applyBorder="1" applyAlignment="1">
      <alignment horizontal="center" vertical="center"/>
    </xf>
    <xf numFmtId="0" fontId="26" fillId="5" borderId="3" xfId="0" applyFont="1" applyFill="1" applyBorder="1" applyAlignment="1">
      <alignment horizontal="center" vertical="center"/>
    </xf>
    <xf numFmtId="0" fontId="0" fillId="6" borderId="11" xfId="0" applyFill="1" applyBorder="1" applyAlignment="1">
      <alignment horizontal="left" vertical="top" wrapText="1"/>
    </xf>
    <xf numFmtId="0" fontId="0" fillId="6" borderId="15" xfId="0" applyFill="1" applyBorder="1" applyAlignment="1">
      <alignment horizontal="left" vertical="top" wrapText="1"/>
    </xf>
    <xf numFmtId="0" fontId="0" fillId="6" borderId="5" xfId="0" applyFill="1" applyBorder="1" applyAlignment="1">
      <alignment horizontal="left" vertical="top" wrapText="1"/>
    </xf>
    <xf numFmtId="0" fontId="14" fillId="5" borderId="4" xfId="4" applyFont="1" applyFill="1" applyBorder="1" applyAlignment="1">
      <alignment horizontal="right"/>
    </xf>
    <xf numFmtId="0" fontId="26" fillId="5" borderId="4" xfId="0" applyFont="1" applyFill="1" applyBorder="1" applyAlignment="1">
      <alignment horizontal="left" vertical="center" wrapText="1"/>
    </xf>
    <xf numFmtId="0" fontId="26" fillId="5" borderId="4" xfId="0" applyFont="1" applyFill="1" applyBorder="1" applyAlignment="1">
      <alignment horizontal="center" vertical="center" wrapText="1"/>
    </xf>
    <xf numFmtId="0" fontId="3" fillId="0" borderId="4" xfId="0" applyFont="1" applyBorder="1" applyAlignment="1">
      <alignment horizontal="left" vertical="top" wrapText="1"/>
    </xf>
    <xf numFmtId="165" fontId="26" fillId="5" borderId="4" xfId="0" applyNumberFormat="1" applyFont="1" applyFill="1" applyBorder="1" applyAlignment="1">
      <alignment horizontal="center" vertical="center" wrapText="1"/>
    </xf>
    <xf numFmtId="0" fontId="14" fillId="5" borderId="11" xfId="4" applyFont="1" applyFill="1" applyBorder="1" applyAlignment="1">
      <alignment horizontal="right"/>
    </xf>
    <xf numFmtId="0" fontId="14" fillId="5" borderId="15" xfId="4" applyFont="1" applyFill="1" applyBorder="1" applyAlignment="1">
      <alignment horizontal="right"/>
    </xf>
    <xf numFmtId="0" fontId="14" fillId="5" borderId="5" xfId="4" applyFont="1" applyFill="1" applyBorder="1" applyAlignment="1">
      <alignment horizontal="right"/>
    </xf>
    <xf numFmtId="0" fontId="0" fillId="6" borderId="4" xfId="0" applyFill="1" applyBorder="1" applyAlignment="1">
      <alignment horizontal="left" vertical="top" wrapText="1"/>
    </xf>
    <xf numFmtId="0" fontId="26" fillId="5" borderId="1"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xf>
    <xf numFmtId="0" fontId="26" fillId="5" borderId="4" xfId="0" applyFont="1" applyFill="1" applyBorder="1" applyAlignment="1">
      <alignment horizontal="left" vertical="center"/>
    </xf>
    <xf numFmtId="0" fontId="31" fillId="0" borderId="0" xfId="6" applyFont="1" applyAlignment="1">
      <alignment wrapText="1"/>
    </xf>
    <xf numFmtId="0" fontId="31" fillId="0" borderId="0" xfId="6" applyFont="1"/>
    <xf numFmtId="0" fontId="34" fillId="0" borderId="0" xfId="6" applyFont="1" applyAlignment="1">
      <alignment horizontal="left" vertical="top" wrapText="1"/>
    </xf>
    <xf numFmtId="0" fontId="21" fillId="8" borderId="11" xfId="1" applyNumberFormat="1" applyFont="1" applyFill="1" applyBorder="1" applyAlignment="1" applyProtection="1">
      <alignment horizontal="left" vertical="center"/>
      <protection locked="0"/>
    </xf>
    <xf numFmtId="0" fontId="21" fillId="8" borderId="5" xfId="1" applyNumberFormat="1" applyFont="1" applyFill="1" applyBorder="1" applyAlignment="1" applyProtection="1">
      <alignment horizontal="left" vertical="center"/>
      <protection locked="0"/>
    </xf>
    <xf numFmtId="0" fontId="21" fillId="7" borderId="11" xfId="8" applyNumberFormat="1" applyFont="1" applyFill="1" applyBorder="1" applyAlignment="1">
      <alignment horizontal="left" vertical="center"/>
    </xf>
    <xf numFmtId="0" fontId="21" fillId="7" borderId="5" xfId="8" applyNumberFormat="1" applyFont="1" applyFill="1" applyBorder="1" applyAlignment="1">
      <alignment horizontal="left" vertical="center"/>
    </xf>
    <xf numFmtId="172" fontId="21" fillId="7" borderId="4" xfId="8" applyNumberFormat="1" applyFont="1" applyFill="1" applyBorder="1" applyAlignment="1">
      <alignment horizontal="center" vertical="center"/>
    </xf>
    <xf numFmtId="3" fontId="21" fillId="9" borderId="4" xfId="2" applyNumberFormat="1" applyFont="1" applyFill="1" applyBorder="1" applyAlignment="1">
      <alignment horizontal="center"/>
    </xf>
    <xf numFmtId="0" fontId="26" fillId="5" borderId="11" xfId="0" applyFont="1" applyFill="1" applyBorder="1" applyAlignment="1">
      <alignment horizontal="center" vertical="center"/>
    </xf>
    <xf numFmtId="0" fontId="26" fillId="5" borderId="15" xfId="0" applyFont="1" applyFill="1" applyBorder="1" applyAlignment="1">
      <alignment horizontal="center" vertical="center"/>
    </xf>
    <xf numFmtId="0" fontId="26" fillId="5" borderId="5" xfId="0" applyFont="1" applyFill="1" applyBorder="1" applyAlignment="1">
      <alignment horizontal="center" vertical="center"/>
    </xf>
    <xf numFmtId="3" fontId="21" fillId="8" borderId="4" xfId="1" applyNumberFormat="1" applyFont="1" applyFill="1" applyBorder="1" applyAlignment="1" applyProtection="1">
      <alignment horizontal="center" vertical="center"/>
      <protection locked="0"/>
    </xf>
    <xf numFmtId="43" fontId="21" fillId="7" borderId="4" xfId="8" applyFont="1" applyFill="1" applyBorder="1" applyAlignment="1">
      <alignment horizontal="center" vertical="center"/>
    </xf>
    <xf numFmtId="0" fontId="23" fillId="5" borderId="4" xfId="0" applyFont="1" applyFill="1" applyBorder="1" applyAlignment="1">
      <alignment horizontal="center" vertical="center" wrapText="1"/>
    </xf>
    <xf numFmtId="0" fontId="23" fillId="5" borderId="4" xfId="0" applyFont="1" applyFill="1" applyBorder="1" applyAlignment="1">
      <alignment horizontal="center" vertical="center"/>
    </xf>
    <xf numFmtId="0" fontId="16" fillId="0" borderId="4" xfId="0" applyFont="1" applyBorder="1" applyAlignment="1">
      <alignment horizontal="left" vertical="top" wrapText="1"/>
    </xf>
    <xf numFmtId="0" fontId="21" fillId="5" borderId="4" xfId="4" applyFont="1" applyFill="1" applyBorder="1" applyAlignment="1">
      <alignment horizontal="right"/>
    </xf>
    <xf numFmtId="0" fontId="24" fillId="5" borderId="4" xfId="0" applyFont="1" applyFill="1" applyBorder="1" applyAlignment="1">
      <alignment horizontal="right" vertical="center"/>
    </xf>
    <xf numFmtId="0" fontId="21" fillId="5" borderId="11" xfId="4" applyFont="1" applyFill="1" applyBorder="1" applyAlignment="1">
      <alignment horizontal="right"/>
    </xf>
    <xf numFmtId="0" fontId="21" fillId="5" borderId="15" xfId="4" applyFont="1" applyFill="1" applyBorder="1" applyAlignment="1">
      <alignment horizontal="right"/>
    </xf>
    <xf numFmtId="0" fontId="21" fillId="5" borderId="5" xfId="4" applyFont="1" applyFill="1" applyBorder="1" applyAlignment="1">
      <alignment horizontal="right"/>
    </xf>
    <xf numFmtId="0" fontId="24" fillId="5" borderId="11" xfId="0" applyFont="1" applyFill="1" applyBorder="1" applyAlignment="1">
      <alignment horizontal="right" vertical="center"/>
    </xf>
    <xf numFmtId="0" fontId="24" fillId="5" borderId="15" xfId="0" applyFont="1" applyFill="1" applyBorder="1" applyAlignment="1">
      <alignment horizontal="right" vertical="center"/>
    </xf>
    <xf numFmtId="0" fontId="24" fillId="5" borderId="5" xfId="0" applyFont="1" applyFill="1" applyBorder="1" applyAlignment="1">
      <alignment horizontal="right" vertical="center"/>
    </xf>
    <xf numFmtId="0" fontId="26" fillId="5" borderId="4" xfId="0" applyFont="1" applyFill="1" applyBorder="1" applyAlignment="1">
      <alignment horizontal="left"/>
    </xf>
    <xf numFmtId="0" fontId="16" fillId="5" borderId="4" xfId="0" applyFont="1" applyFill="1" applyBorder="1" applyAlignment="1">
      <alignment horizontal="left"/>
    </xf>
    <xf numFmtId="0" fontId="26" fillId="5" borderId="1" xfId="0" applyFont="1" applyFill="1" applyBorder="1" applyAlignment="1">
      <alignment horizontal="left"/>
    </xf>
    <xf numFmtId="0" fontId="26" fillId="5" borderId="3" xfId="0" applyFont="1" applyFill="1" applyBorder="1" applyAlignment="1">
      <alignment horizontal="left"/>
    </xf>
    <xf numFmtId="0" fontId="13" fillId="0" borderId="16" xfId="0" applyFont="1" applyBorder="1" applyAlignment="1">
      <alignment horizontal="left" vertical="center" wrapText="1"/>
    </xf>
    <xf numFmtId="0" fontId="14" fillId="5" borderId="4" xfId="4" applyFont="1" applyFill="1" applyBorder="1" applyAlignment="1">
      <alignment horizontal="center"/>
    </xf>
    <xf numFmtId="0" fontId="14" fillId="5" borderId="4" xfId="4" applyFont="1" applyFill="1" applyBorder="1" applyAlignment="1">
      <alignment horizontal="center" vertical="center" wrapText="1"/>
    </xf>
    <xf numFmtId="0" fontId="14" fillId="5" borderId="4" xfId="0" applyFont="1" applyFill="1" applyBorder="1" applyAlignment="1">
      <alignment horizontal="right"/>
    </xf>
    <xf numFmtId="0" fontId="14" fillId="5" borderId="4" xfId="0" applyFont="1" applyFill="1" applyBorder="1" applyAlignment="1">
      <alignment horizontal="center" vertical="center" wrapText="1"/>
    </xf>
    <xf numFmtId="0" fontId="15" fillId="0" borderId="0" xfId="6"/>
    <xf numFmtId="0" fontId="0" fillId="0" borderId="4" xfId="0" applyBorder="1" applyAlignment="1">
      <alignment horizontal="left" vertical="top" wrapText="1"/>
    </xf>
    <xf numFmtId="0" fontId="21" fillId="9" borderId="4" xfId="2" applyNumberFormat="1" applyFont="1" applyFill="1" applyBorder="1" applyAlignment="1">
      <alignment horizontal="left"/>
    </xf>
    <xf numFmtId="0" fontId="21" fillId="8" borderId="4" xfId="1" applyNumberFormat="1" applyFont="1" applyFill="1" applyBorder="1" applyAlignment="1" applyProtection="1">
      <alignment horizontal="left" vertical="center"/>
      <protection locked="0"/>
    </xf>
    <xf numFmtId="0" fontId="28" fillId="5" borderId="4" xfId="4" applyFont="1" applyFill="1" applyBorder="1" applyAlignment="1">
      <alignment horizontal="right"/>
    </xf>
    <xf numFmtId="0" fontId="26" fillId="5" borderId="4" xfId="0" applyFont="1" applyFill="1" applyBorder="1" applyAlignment="1">
      <alignment horizontal="center" wrapText="1"/>
    </xf>
    <xf numFmtId="0" fontId="26" fillId="5" borderId="4" xfId="0" applyFont="1" applyFill="1" applyBorder="1" applyAlignment="1">
      <alignment horizontal="left" wrapText="1"/>
    </xf>
    <xf numFmtId="0" fontId="26" fillId="5" borderId="14" xfId="0" applyFont="1" applyFill="1" applyBorder="1" applyAlignment="1">
      <alignment horizontal="left"/>
    </xf>
    <xf numFmtId="0" fontId="26" fillId="5" borderId="7" xfId="0" applyFont="1" applyFill="1" applyBorder="1" applyAlignment="1">
      <alignment horizontal="left"/>
    </xf>
    <xf numFmtId="167" fontId="14" fillId="0" borderId="4" xfId="0" applyNumberFormat="1" applyFont="1" applyBorder="1" applyAlignment="1">
      <alignment horizontal="center" wrapText="1"/>
    </xf>
    <xf numFmtId="167" fontId="14" fillId="0" borderId="4" xfId="0" applyNumberFormat="1" applyFont="1" applyBorder="1" applyAlignment="1">
      <alignment horizontal="center"/>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0" fontId="14" fillId="0" borderId="11" xfId="0" applyFont="1" applyBorder="1" applyAlignment="1">
      <alignment horizontal="center" wrapText="1"/>
    </xf>
    <xf numFmtId="0" fontId="14" fillId="0" borderId="15" xfId="0" applyFont="1" applyBorder="1" applyAlignment="1">
      <alignment horizontal="center" wrapText="1"/>
    </xf>
    <xf numFmtId="0" fontId="14" fillId="0" borderId="5" xfId="0" applyFont="1" applyBorder="1" applyAlignment="1">
      <alignment horizontal="center" wrapText="1"/>
    </xf>
    <xf numFmtId="0" fontId="13" fillId="0" borderId="0" xfId="0" applyFont="1" applyBorder="1" applyAlignment="1">
      <alignment horizontal="left" vertical="center" wrapText="1"/>
    </xf>
    <xf numFmtId="0" fontId="26" fillId="5" borderId="12" xfId="0" applyFont="1" applyFill="1" applyBorder="1" applyAlignment="1">
      <alignment horizontal="center" vertical="center"/>
    </xf>
    <xf numFmtId="0" fontId="26" fillId="5" borderId="16" xfId="0" applyFont="1" applyFill="1" applyBorder="1" applyAlignment="1">
      <alignment horizontal="center" vertical="center"/>
    </xf>
    <xf numFmtId="0" fontId="26" fillId="5" borderId="6" xfId="0" applyFont="1" applyFill="1" applyBorder="1" applyAlignment="1">
      <alignment horizontal="center" vertical="center"/>
    </xf>
    <xf numFmtId="0" fontId="27" fillId="0" borderId="4" xfId="6"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xf>
    <xf numFmtId="0" fontId="3" fillId="0" borderId="0" xfId="0" applyFont="1" applyBorder="1" applyAlignment="1">
      <alignment horizontal="left" vertical="top"/>
    </xf>
    <xf numFmtId="43" fontId="21" fillId="7" borderId="4" xfId="8" applyNumberFormat="1" applyFont="1" applyFill="1" applyBorder="1" applyAlignment="1">
      <alignment horizontal="center" vertical="center"/>
    </xf>
    <xf numFmtId="173" fontId="21" fillId="8" borderId="4" xfId="1" applyNumberFormat="1" applyFont="1" applyFill="1" applyBorder="1" applyAlignment="1" applyProtection="1">
      <alignment horizontal="left" vertical="center"/>
      <protection locked="0"/>
    </xf>
    <xf numFmtId="0" fontId="26" fillId="5" borderId="1" xfId="0" applyFont="1" applyFill="1" applyBorder="1" applyAlignment="1">
      <alignment horizontal="left" vertical="center"/>
    </xf>
    <xf numFmtId="0" fontId="26" fillId="5" borderId="3" xfId="0" applyFont="1" applyFill="1" applyBorder="1" applyAlignment="1">
      <alignment horizontal="left" vertical="center"/>
    </xf>
  </cellXfs>
  <cellStyles count="9">
    <cellStyle name="Bra" xfId="1" builtinId="26"/>
    <cellStyle name="Dålig" xfId="2" builtinId="27"/>
    <cellStyle name="Hyperlänk" xfId="3" builtinId="8"/>
    <cellStyle name="Neutral" xfId="4" builtinId="28"/>
    <cellStyle name="Normal" xfId="0" builtinId="0"/>
    <cellStyle name="Normal 2" xfId="6" xr:uid="{0E1B15BD-AE2D-4FFF-805F-C79B83D1B876}"/>
    <cellStyle name="Normal 7" xfId="5" xr:uid="{C994829F-998A-472A-9AE8-ED3CDA91CCEC}"/>
    <cellStyle name="Procent" xfId="7" builtinId="5"/>
    <cellStyle name="Tusental" xfId="8" builtinId="3"/>
  </cellStyles>
  <dxfs count="0"/>
  <tableStyles count="0" defaultTableStyle="TableStyleMedium2" defaultPivotStyle="PivotStyleLight16"/>
  <colors>
    <mruColors>
      <color rgb="FFADC0C9"/>
      <color rgb="FF2C7C91"/>
      <color rgb="FFFF634F"/>
      <color rgb="FFFFFC4D"/>
      <color rgb="FF5C6D74"/>
      <color rgb="FF8FF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600" b="1"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r>
              <a:rPr lang="en-US">
                <a:latin typeface="Calibri" panose="020F0502020204030204" pitchFamily="34" charset="0"/>
                <a:cs typeface="Calibri" panose="020F0502020204030204" pitchFamily="34" charset="0"/>
              </a:rPr>
              <a:t>Växthusgasutsläpp efter scopeindelning</a:t>
            </a:r>
          </a:p>
        </c:rich>
      </c:tx>
      <c:overlay val="0"/>
      <c:spPr>
        <a:noFill/>
        <a:ln>
          <a:noFill/>
        </a:ln>
        <a:effectLst/>
      </c:spPr>
      <c:txPr>
        <a:bodyPr rot="0" spcFirstLastPara="1" vertOverflow="ellipsis" vert="horz" wrap="square" anchor="ctr" anchorCtr="1"/>
        <a:lstStyle/>
        <a:p>
          <a:pPr algn="l">
            <a:defRPr sz="1600" b="1"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autoTitleDeleted val="0"/>
    <c:plotArea>
      <c:layout/>
      <c:pieChart>
        <c:varyColors val="1"/>
        <c:ser>
          <c:idx val="0"/>
          <c:order val="0"/>
          <c:tx>
            <c:v>Scopefördelning</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8C3-489F-9C66-F427B86E2E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8C3-489F-9C66-F427B86E2E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8C3-489F-9C66-F427B86E2E5D}"/>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Resultat!$B$16:$D$16</c:f>
              <c:strCache>
                <c:ptCount val="3"/>
                <c:pt idx="0">
                  <c:v>Scope 1</c:v>
                </c:pt>
                <c:pt idx="1">
                  <c:v>Scope 2</c:v>
                </c:pt>
                <c:pt idx="2">
                  <c:v>Scope 3</c:v>
                </c:pt>
              </c:strCache>
            </c:strRef>
          </c:cat>
          <c:val>
            <c:numRef>
              <c:f>Resultat!$B$24:$D$24</c:f>
              <c:numCache>
                <c:formatCode>#,##0</c:formatCode>
                <c:ptCount val="3"/>
                <c:pt idx="0">
                  <c:v>0</c:v>
                </c:pt>
                <c:pt idx="1">
                  <c:v>0</c:v>
                </c:pt>
                <c:pt idx="2">
                  <c:v>0</c:v>
                </c:pt>
              </c:numCache>
            </c:numRef>
          </c:val>
          <c:extLst>
            <c:ext xmlns:c16="http://schemas.microsoft.com/office/drawing/2014/chart" uri="{C3380CC4-5D6E-409C-BE32-E72D297353CC}">
              <c16:uniqueId val="{00000006-28C3-489F-9C66-F427B86E2E5D}"/>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r>
              <a:rPr lang="en-US" sz="1600" b="1" i="0" baseline="0">
                <a:solidFill>
                  <a:sysClr val="windowText" lastClr="000000"/>
                </a:solidFill>
                <a:effectLst/>
                <a:latin typeface="Calibri" panose="020F0502020204030204" pitchFamily="34" charset="0"/>
                <a:cs typeface="Calibri" panose="020F0502020204030204" pitchFamily="34" charset="0"/>
              </a:rPr>
              <a:t>Växthusgasutsläpp efter klimatområde</a:t>
            </a:r>
            <a:endParaRPr lang="sv-SE" sz="1600">
              <a:solidFill>
                <a:sysClr val="windowText" lastClr="000000"/>
              </a:solidFill>
              <a:effectLst/>
              <a:latin typeface="Calibri" panose="020F0502020204030204" pitchFamily="34" charset="0"/>
              <a:cs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autoTitleDeleted val="0"/>
    <c:plotArea>
      <c:layout/>
      <c:barChart>
        <c:barDir val="bar"/>
        <c:grouping val="clustered"/>
        <c:varyColors val="0"/>
        <c:ser>
          <c:idx val="0"/>
          <c:order val="0"/>
          <c:tx>
            <c:strRef>
              <c:f>Resultat!$E$16</c:f>
              <c:strCache>
                <c:ptCount val="1"/>
                <c:pt idx="0">
                  <c:v>Totalt</c:v>
                </c:pt>
              </c:strCache>
            </c:strRef>
          </c:tx>
          <c:spPr>
            <a:solidFill>
              <a:srgbClr val="2C7C9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Resultat!$A$17:$A$23</c:f>
              <c:strCache>
                <c:ptCount val="7"/>
                <c:pt idx="0">
                  <c:v>Tjänsteresor</c:v>
                </c:pt>
                <c:pt idx="1">
                  <c:v>Arbetsmaskiner</c:v>
                </c:pt>
                <c:pt idx="2">
                  <c:v>Godstransporter</c:v>
                </c:pt>
                <c:pt idx="3">
                  <c:v>Byggmaterial</c:v>
                </c:pt>
                <c:pt idx="4">
                  <c:v>El, fjärrvärme &amp; fjärrkyla</c:v>
                </c:pt>
                <c:pt idx="5">
                  <c:v>Energibränslen</c:v>
                </c:pt>
                <c:pt idx="6">
                  <c:v>Övrigt</c:v>
                </c:pt>
              </c:strCache>
            </c:strRef>
          </c:cat>
          <c:val>
            <c:numRef>
              <c:f>Resultat!$E$17:$E$23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F4D-4281-9D79-A959A41D6232}"/>
            </c:ext>
          </c:extLst>
        </c:ser>
        <c:dLbls>
          <c:showLegendKey val="0"/>
          <c:showVal val="0"/>
          <c:showCatName val="0"/>
          <c:showSerName val="0"/>
          <c:showPercent val="0"/>
          <c:showBubbleSize val="0"/>
        </c:dLbls>
        <c:gapWidth val="100"/>
        <c:axId val="759201016"/>
        <c:axId val="759205608"/>
      </c:barChart>
      <c:catAx>
        <c:axId val="759201016"/>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5608"/>
        <c:crosses val="autoZero"/>
        <c:auto val="1"/>
        <c:lblAlgn val="ctr"/>
        <c:lblOffset val="100"/>
        <c:noMultiLvlLbl val="0"/>
      </c:catAx>
      <c:valAx>
        <c:axId val="759205608"/>
        <c:scaling>
          <c:orientation val="minMax"/>
          <c:min val="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sv-SE" sz="1200">
                    <a:latin typeface="Calibri" panose="020F0502020204030204" pitchFamily="34" charset="0"/>
                    <a:cs typeface="Calibri" panose="020F0502020204030204" pitchFamily="34" charset="0"/>
                  </a:rPr>
                  <a:t>kgCO2ekv</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101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r>
              <a:rPr lang="sv-SE" sz="1600" b="1">
                <a:solidFill>
                  <a:sysClr val="windowText" lastClr="000000"/>
                </a:solidFill>
                <a:latin typeface="Calibri" panose="020F0502020204030204" pitchFamily="34" charset="0"/>
                <a:cs typeface="Calibri" panose="020F0502020204030204" pitchFamily="34" charset="0"/>
              </a:rPr>
              <a:t>Växthusgasutsläpp från godstransporter</a:t>
            </a: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autoTitleDeleted val="0"/>
    <c:plotArea>
      <c:layout/>
      <c:barChart>
        <c:barDir val="bar"/>
        <c:grouping val="clustered"/>
        <c:varyColors val="0"/>
        <c:ser>
          <c:idx val="0"/>
          <c:order val="0"/>
          <c:tx>
            <c:v>Godstransporter</c:v>
          </c:tx>
          <c:spPr>
            <a:solidFill>
              <a:srgbClr val="2C7C9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Resultat!$H$27:$H$29</c:f>
              <c:strCache>
                <c:ptCount val="3"/>
                <c:pt idx="0">
                  <c:v>Företagets egna fordon</c:v>
                </c:pt>
                <c:pt idx="1">
                  <c:v>Köpta "ej delade" godstransporter</c:v>
                </c:pt>
                <c:pt idx="2">
                  <c:v>Köpta "delade" godstransporter</c:v>
                </c:pt>
              </c:strCache>
            </c:strRef>
          </c:cat>
          <c:val>
            <c:numRef>
              <c:f>Resultat!$I$27:$I$29</c:f>
              <c:numCache>
                <c:formatCode>#,##0</c:formatCode>
                <c:ptCount val="3"/>
                <c:pt idx="0">
                  <c:v>0</c:v>
                </c:pt>
                <c:pt idx="1">
                  <c:v>0</c:v>
                </c:pt>
                <c:pt idx="2">
                  <c:v>0</c:v>
                </c:pt>
              </c:numCache>
            </c:numRef>
          </c:val>
          <c:extLst>
            <c:ext xmlns:c16="http://schemas.microsoft.com/office/drawing/2014/chart" uri="{C3380CC4-5D6E-409C-BE32-E72D297353CC}">
              <c16:uniqueId val="{00000000-5F4D-4281-9D79-A959A41D6232}"/>
            </c:ext>
          </c:extLst>
        </c:ser>
        <c:dLbls>
          <c:showLegendKey val="0"/>
          <c:showVal val="0"/>
          <c:showCatName val="0"/>
          <c:showSerName val="0"/>
          <c:showPercent val="0"/>
          <c:showBubbleSize val="0"/>
        </c:dLbls>
        <c:gapWidth val="100"/>
        <c:axId val="759201016"/>
        <c:axId val="759205608"/>
      </c:barChart>
      <c:catAx>
        <c:axId val="759201016"/>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5608"/>
        <c:crosses val="autoZero"/>
        <c:auto val="1"/>
        <c:lblAlgn val="ctr"/>
        <c:lblOffset val="100"/>
        <c:noMultiLvlLbl val="0"/>
      </c:catAx>
      <c:valAx>
        <c:axId val="759205608"/>
        <c:scaling>
          <c:orientation val="minMax"/>
          <c:min val="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sv-SE" sz="1200">
                    <a:latin typeface="Calibri" panose="020F0502020204030204" pitchFamily="34" charset="0"/>
                    <a:cs typeface="Calibri" panose="020F0502020204030204" pitchFamily="34" charset="0"/>
                  </a:rPr>
                  <a:t>kgCO2ekv</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101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r>
              <a:rPr lang="en-US" sz="1600" b="1">
                <a:solidFill>
                  <a:sysClr val="windowText" lastClr="000000"/>
                </a:solidFill>
                <a:latin typeface="Calibri" panose="020F0502020204030204" pitchFamily="34" charset="0"/>
                <a:cs typeface="Calibri" panose="020F0502020204030204" pitchFamily="34" charset="0"/>
              </a:rPr>
              <a:t>Växthusgasutsläpp från byggmaterial</a:t>
            </a: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autoTitleDeleted val="0"/>
    <c:plotArea>
      <c:layout/>
      <c:barChart>
        <c:barDir val="bar"/>
        <c:grouping val="clustered"/>
        <c:varyColors val="0"/>
        <c:ser>
          <c:idx val="0"/>
          <c:order val="0"/>
          <c:tx>
            <c:v>Byggmaterial</c:v>
          </c:tx>
          <c:spPr>
            <a:solidFill>
              <a:srgbClr val="2C7C9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Resultat!$H$34:$H$49</c:f>
              <c:strCache>
                <c:ptCount val="16"/>
                <c:pt idx="0">
                  <c:v>Fabriksbetong</c:v>
                </c:pt>
                <c:pt idx="1">
                  <c:v>Betongvaror</c:v>
                </c:pt>
                <c:pt idx="2">
                  <c:v>Bruk och bindemedel</c:v>
                </c:pt>
                <c:pt idx="3">
                  <c:v>Byggskivor</c:v>
                </c:pt>
                <c:pt idx="4">
                  <c:v>Färg och fog</c:v>
                </c:pt>
                <c:pt idx="5">
                  <c:v>Fönster, dörrar och glas</c:v>
                </c:pt>
                <c:pt idx="6">
                  <c:v>Isolering</c:v>
                </c:pt>
                <c:pt idx="7">
                  <c:v>Murblock och tegel</c:v>
                </c:pt>
                <c:pt idx="8">
                  <c:v>Plast- och gummivaror</c:v>
                </c:pt>
                <c:pt idx="9">
                  <c:v>Solceller</c:v>
                </c:pt>
                <c:pt idx="10">
                  <c:v>Sten- och grusmaterial</c:v>
                </c:pt>
                <c:pt idx="11">
                  <c:v>Stål och andra metaller</c:v>
                </c:pt>
                <c:pt idx="12">
                  <c:v>Trävaror</c:v>
                </c:pt>
                <c:pt idx="13">
                  <c:v>Tätskikt</c:v>
                </c:pt>
                <c:pt idx="14">
                  <c:v>Övriga material</c:v>
                </c:pt>
                <c:pt idx="15">
                  <c:v>Andra material/egna beräkningar</c:v>
                </c:pt>
              </c:strCache>
            </c:strRef>
          </c:cat>
          <c:val>
            <c:numRef>
              <c:f>Resultat!$I$34:$I$49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5F4D-4281-9D79-A959A41D6232}"/>
            </c:ext>
          </c:extLst>
        </c:ser>
        <c:dLbls>
          <c:dLblPos val="outEnd"/>
          <c:showLegendKey val="0"/>
          <c:showVal val="1"/>
          <c:showCatName val="0"/>
          <c:showSerName val="0"/>
          <c:showPercent val="0"/>
          <c:showBubbleSize val="0"/>
        </c:dLbls>
        <c:gapWidth val="100"/>
        <c:axId val="759201016"/>
        <c:axId val="759205608"/>
      </c:barChart>
      <c:catAx>
        <c:axId val="759201016"/>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5608"/>
        <c:crosses val="autoZero"/>
        <c:auto val="1"/>
        <c:lblAlgn val="ctr"/>
        <c:lblOffset val="100"/>
        <c:noMultiLvlLbl val="0"/>
      </c:catAx>
      <c:valAx>
        <c:axId val="759205608"/>
        <c:scaling>
          <c:orientation val="minMax"/>
          <c:min val="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sv-SE" sz="1200">
                    <a:latin typeface="Calibri" panose="020F0502020204030204" pitchFamily="34" charset="0"/>
                    <a:cs typeface="Calibri" panose="020F0502020204030204" pitchFamily="34" charset="0"/>
                  </a:rPr>
                  <a:t>kgCO2ekv</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101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ysClr val="windowText" lastClr="000000"/>
                </a:solidFill>
                <a:latin typeface="Calibri" panose="020F0502020204030204" pitchFamily="34" charset="0"/>
                <a:cs typeface="Calibri" panose="020F0502020204030204" pitchFamily="34" charset="0"/>
              </a:rPr>
              <a:t>Växthusgas</a:t>
            </a:r>
            <a:r>
              <a:rPr lang="en-US" sz="1600" b="1" baseline="0">
                <a:solidFill>
                  <a:sysClr val="windowText" lastClr="000000"/>
                </a:solidFill>
                <a:latin typeface="Calibri" panose="020F0502020204030204" pitchFamily="34" charset="0"/>
                <a:cs typeface="Calibri" panose="020F0502020204030204" pitchFamily="34" charset="0"/>
              </a:rPr>
              <a:t>utsläpp från e</a:t>
            </a:r>
            <a:r>
              <a:rPr lang="en-US" sz="1600" b="1">
                <a:solidFill>
                  <a:sysClr val="windowText" lastClr="000000"/>
                </a:solidFill>
                <a:latin typeface="Calibri" panose="020F0502020204030204" pitchFamily="34" charset="0"/>
                <a:cs typeface="Calibri" panose="020F0502020204030204" pitchFamily="34" charset="0"/>
              </a:rPr>
              <a:t>l, fjärrvärme &amp; fjärrkyla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v>El, fjärrvärme &amp; fjärrkyla</c:v>
          </c:tx>
          <c:spPr>
            <a:solidFill>
              <a:srgbClr val="2C7C9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Resultat!$H$54:$H$56</c:f>
              <c:strCache>
                <c:ptCount val="3"/>
                <c:pt idx="0">
                  <c:v>Elektricitet</c:v>
                </c:pt>
                <c:pt idx="1">
                  <c:v>Fjärrvärme</c:v>
                </c:pt>
                <c:pt idx="2">
                  <c:v>Fjärrkyla</c:v>
                </c:pt>
              </c:strCache>
            </c:strRef>
          </c:cat>
          <c:val>
            <c:numRef>
              <c:f>Resultat!$I$54:$I$56</c:f>
              <c:numCache>
                <c:formatCode>#,##0</c:formatCode>
                <c:ptCount val="3"/>
                <c:pt idx="0">
                  <c:v>0</c:v>
                </c:pt>
                <c:pt idx="1">
                  <c:v>0</c:v>
                </c:pt>
                <c:pt idx="2">
                  <c:v>0</c:v>
                </c:pt>
              </c:numCache>
            </c:numRef>
          </c:val>
          <c:extLst>
            <c:ext xmlns:c16="http://schemas.microsoft.com/office/drawing/2014/chart" uri="{C3380CC4-5D6E-409C-BE32-E72D297353CC}">
              <c16:uniqueId val="{00000000-5F4D-4281-9D79-A959A41D6232}"/>
            </c:ext>
          </c:extLst>
        </c:ser>
        <c:dLbls>
          <c:dLblPos val="outEnd"/>
          <c:showLegendKey val="0"/>
          <c:showVal val="1"/>
          <c:showCatName val="0"/>
          <c:showSerName val="0"/>
          <c:showPercent val="0"/>
          <c:showBubbleSize val="0"/>
        </c:dLbls>
        <c:gapWidth val="100"/>
        <c:axId val="759201016"/>
        <c:axId val="759205608"/>
      </c:barChart>
      <c:catAx>
        <c:axId val="759201016"/>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5608"/>
        <c:crosses val="autoZero"/>
        <c:auto val="1"/>
        <c:lblAlgn val="ctr"/>
        <c:lblOffset val="100"/>
        <c:noMultiLvlLbl val="0"/>
      </c:catAx>
      <c:valAx>
        <c:axId val="759205608"/>
        <c:scaling>
          <c:orientation val="minMax"/>
          <c:min val="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sv-SE" sz="1200">
                    <a:latin typeface="Calibri" panose="020F0502020204030204" pitchFamily="34" charset="0"/>
                    <a:cs typeface="Calibri" panose="020F0502020204030204" pitchFamily="34" charset="0"/>
                  </a:rPr>
                  <a:t>kgCO2ekv</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101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r>
              <a:rPr lang="en-US" sz="1600" b="1">
                <a:solidFill>
                  <a:sysClr val="windowText" lastClr="000000"/>
                </a:solidFill>
                <a:latin typeface="Calibri" panose="020F0502020204030204" pitchFamily="34" charset="0"/>
                <a:cs typeface="Calibri" panose="020F0502020204030204" pitchFamily="34" charset="0"/>
              </a:rPr>
              <a:t>Växthusgasutsläpp från el, fjärrvärme &amp; fjärrkyla</a:t>
            </a:r>
            <a:endParaRPr lang="en-US" sz="1600">
              <a:solidFill>
                <a:sysClr val="windowText" lastClr="000000"/>
              </a:solidFill>
              <a:latin typeface="Calibri" panose="020F0502020204030204" pitchFamily="34" charset="0"/>
              <a:cs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autoTitleDeleted val="0"/>
    <c:plotArea>
      <c:layout/>
      <c:pieChart>
        <c:varyColors val="1"/>
        <c:ser>
          <c:idx val="0"/>
          <c:order val="0"/>
          <c:tx>
            <c:v>El, fjärrvärmre &amp; fjärrkyla</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823-4E40-9A52-06DB290B1D0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823-4E40-9A52-06DB290B1D0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823-4E40-9A52-06DB290B1D06}"/>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Resultat!$H$54:$H$56</c:f>
              <c:strCache>
                <c:ptCount val="3"/>
                <c:pt idx="0">
                  <c:v>Elektricitet</c:v>
                </c:pt>
                <c:pt idx="1">
                  <c:v>Fjärrvärme</c:v>
                </c:pt>
                <c:pt idx="2">
                  <c:v>Fjärrkyla</c:v>
                </c:pt>
              </c:strCache>
            </c:strRef>
          </c:cat>
          <c:val>
            <c:numRef>
              <c:f>Resultat!$I$54:$I$56</c:f>
              <c:numCache>
                <c:formatCode>#,##0</c:formatCode>
                <c:ptCount val="3"/>
                <c:pt idx="0">
                  <c:v>0</c:v>
                </c:pt>
                <c:pt idx="1">
                  <c:v>0</c:v>
                </c:pt>
                <c:pt idx="2">
                  <c:v>0</c:v>
                </c:pt>
              </c:numCache>
            </c:numRef>
          </c:val>
          <c:extLst>
            <c:ext xmlns:c16="http://schemas.microsoft.com/office/drawing/2014/chart" uri="{C3380CC4-5D6E-409C-BE32-E72D297353CC}">
              <c16:uniqueId val="{00000020-0823-4E40-9A52-06DB290B1D06}"/>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ysClr val="windowText" lastClr="000000"/>
                </a:solidFill>
                <a:latin typeface="Calibri" panose="020F0502020204030204" pitchFamily="34" charset="0"/>
                <a:cs typeface="Calibri" panose="020F0502020204030204" pitchFamily="34" charset="0"/>
              </a:rPr>
              <a:t>Växthusgas</a:t>
            </a:r>
            <a:r>
              <a:rPr lang="en-US" sz="1600" b="1" baseline="0">
                <a:solidFill>
                  <a:sysClr val="windowText" lastClr="000000"/>
                </a:solidFill>
                <a:latin typeface="Calibri" panose="020F0502020204030204" pitchFamily="34" charset="0"/>
                <a:cs typeface="Calibri" panose="020F0502020204030204" pitchFamily="34" charset="0"/>
              </a:rPr>
              <a:t>utsläpp från energibränslen</a:t>
            </a:r>
            <a:endParaRPr lang="en-US" sz="1600" b="1">
              <a:solidFill>
                <a:sysClr val="windowText" lastClr="000000"/>
              </a:solidFill>
              <a:latin typeface="Calibri" panose="020F0502020204030204" pitchFamily="34" charset="0"/>
              <a:cs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v>Energibränslen</c:v>
          </c:tx>
          <c:spPr>
            <a:solidFill>
              <a:srgbClr val="2C7C9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Resultat!$H$61:$H$62</c:f>
              <c:strCache>
                <c:ptCount val="2"/>
                <c:pt idx="0">
                  <c:v>Era köpta energibränslen</c:v>
                </c:pt>
                <c:pt idx="1">
                  <c:v>Underentreprenörers köpta energibränslen</c:v>
                </c:pt>
              </c:strCache>
            </c:strRef>
          </c:cat>
          <c:val>
            <c:numRef>
              <c:f>Resultat!$I$61:$I$62</c:f>
              <c:numCache>
                <c:formatCode>#,##0</c:formatCode>
                <c:ptCount val="2"/>
                <c:pt idx="0">
                  <c:v>0</c:v>
                </c:pt>
                <c:pt idx="1">
                  <c:v>0</c:v>
                </c:pt>
              </c:numCache>
            </c:numRef>
          </c:val>
          <c:extLst>
            <c:ext xmlns:c16="http://schemas.microsoft.com/office/drawing/2014/chart" uri="{C3380CC4-5D6E-409C-BE32-E72D297353CC}">
              <c16:uniqueId val="{00000000-B705-4612-AC7F-5D7D2E0E77C9}"/>
            </c:ext>
          </c:extLst>
        </c:ser>
        <c:dLbls>
          <c:dLblPos val="outEnd"/>
          <c:showLegendKey val="0"/>
          <c:showVal val="1"/>
          <c:showCatName val="0"/>
          <c:showSerName val="0"/>
          <c:showPercent val="0"/>
          <c:showBubbleSize val="0"/>
        </c:dLbls>
        <c:gapWidth val="100"/>
        <c:axId val="759201016"/>
        <c:axId val="759205608"/>
      </c:barChart>
      <c:catAx>
        <c:axId val="759201016"/>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5608"/>
        <c:crosses val="autoZero"/>
        <c:auto val="1"/>
        <c:lblAlgn val="ctr"/>
        <c:lblOffset val="100"/>
        <c:noMultiLvlLbl val="0"/>
      </c:catAx>
      <c:valAx>
        <c:axId val="759205608"/>
        <c:scaling>
          <c:orientation val="minMax"/>
          <c:min val="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sv-SE" sz="1200">
                    <a:latin typeface="Calibri" panose="020F0502020204030204" pitchFamily="34" charset="0"/>
                    <a:cs typeface="Calibri" panose="020F0502020204030204" pitchFamily="34" charset="0"/>
                  </a:rPr>
                  <a:t>kgCO2ekv</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101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r>
              <a:rPr lang="en-US" sz="1600" b="1">
                <a:solidFill>
                  <a:sysClr val="windowText" lastClr="000000"/>
                </a:solidFill>
                <a:latin typeface="Calibri" panose="020F0502020204030204" pitchFamily="34" charset="0"/>
                <a:cs typeface="Calibri" panose="020F0502020204030204" pitchFamily="34" charset="0"/>
              </a:rPr>
              <a:t>Växthusgasutsläpp från energibränslen</a:t>
            </a:r>
            <a:endParaRPr lang="en-US" sz="1600">
              <a:solidFill>
                <a:sysClr val="windowText" lastClr="000000"/>
              </a:solidFill>
              <a:latin typeface="Calibri" panose="020F0502020204030204" pitchFamily="34" charset="0"/>
              <a:cs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autoTitleDeleted val="0"/>
    <c:plotArea>
      <c:layout/>
      <c:pieChart>
        <c:varyColors val="1"/>
        <c:ser>
          <c:idx val="0"/>
          <c:order val="0"/>
          <c:tx>
            <c:v>Energibränslen</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F7F-42CE-BCCE-6FD3119B01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F7F-42CE-BCCE-6FD3119B016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Resultat!$H$61:$H$62</c:f>
              <c:strCache>
                <c:ptCount val="2"/>
                <c:pt idx="0">
                  <c:v>Era köpta energibränslen</c:v>
                </c:pt>
                <c:pt idx="1">
                  <c:v>Underentreprenörers köpta energibränslen</c:v>
                </c:pt>
              </c:strCache>
            </c:strRef>
          </c:cat>
          <c:val>
            <c:numRef>
              <c:f>Resultat!$I$61:$I$62</c:f>
              <c:numCache>
                <c:formatCode>#,##0</c:formatCode>
                <c:ptCount val="2"/>
                <c:pt idx="0">
                  <c:v>0</c:v>
                </c:pt>
                <c:pt idx="1">
                  <c:v>0</c:v>
                </c:pt>
              </c:numCache>
            </c:numRef>
          </c:val>
          <c:extLst>
            <c:ext xmlns:c16="http://schemas.microsoft.com/office/drawing/2014/chart" uri="{C3380CC4-5D6E-409C-BE32-E72D297353CC}">
              <c16:uniqueId val="{00000006-4F7F-42CE-BCCE-6FD3119B0165}"/>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r>
              <a:rPr lang="sv-SE" sz="1600" b="1">
                <a:solidFill>
                  <a:sysClr val="windowText" lastClr="000000"/>
                </a:solidFill>
                <a:latin typeface="Calibri" panose="020F0502020204030204" pitchFamily="34" charset="0"/>
                <a:cs typeface="Calibri" panose="020F0502020204030204" pitchFamily="34" charset="0"/>
              </a:rPr>
              <a:t>Växthusgasutsläpp</a:t>
            </a:r>
            <a:r>
              <a:rPr lang="sv-SE" sz="1600" b="1" baseline="0">
                <a:solidFill>
                  <a:sysClr val="windowText" lastClr="000000"/>
                </a:solidFill>
                <a:latin typeface="Calibri" panose="020F0502020204030204" pitchFamily="34" charset="0"/>
                <a:cs typeface="Calibri" panose="020F0502020204030204" pitchFamily="34" charset="0"/>
              </a:rPr>
              <a:t> efter scope och klimatområde</a:t>
            </a:r>
            <a:endParaRPr lang="sv-SE" sz="1600" b="1">
              <a:solidFill>
                <a:sysClr val="windowText" lastClr="000000"/>
              </a:solidFill>
              <a:latin typeface="Calibri" panose="020F0502020204030204" pitchFamily="34" charset="0"/>
              <a:cs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sv-SE"/>
        </a:p>
      </c:txPr>
    </c:title>
    <c:autoTitleDeleted val="0"/>
    <c:plotArea>
      <c:layout/>
      <c:barChart>
        <c:barDir val="bar"/>
        <c:grouping val="stacked"/>
        <c:varyColors val="0"/>
        <c:ser>
          <c:idx val="0"/>
          <c:order val="0"/>
          <c:tx>
            <c:strRef>
              <c:f>Resultat!$B$16</c:f>
              <c:strCache>
                <c:ptCount val="1"/>
                <c:pt idx="0">
                  <c:v>Scope 1</c:v>
                </c:pt>
              </c:strCache>
            </c:strRef>
          </c:tx>
          <c:spPr>
            <a:solidFill>
              <a:srgbClr val="2C7C91"/>
            </a:solidFill>
            <a:ln>
              <a:noFill/>
            </a:ln>
            <a:effectLst/>
          </c:spPr>
          <c:invertIfNegative val="0"/>
          <c:cat>
            <c:strRef>
              <c:f>Resultat!$A$17:$A$23</c:f>
              <c:strCache>
                <c:ptCount val="7"/>
                <c:pt idx="0">
                  <c:v>Tjänsteresor</c:v>
                </c:pt>
                <c:pt idx="1">
                  <c:v>Arbetsmaskiner</c:v>
                </c:pt>
                <c:pt idx="2">
                  <c:v>Godstransporter</c:v>
                </c:pt>
                <c:pt idx="3">
                  <c:v>Byggmaterial</c:v>
                </c:pt>
                <c:pt idx="4">
                  <c:v>El, fjärrvärme &amp; fjärrkyla</c:v>
                </c:pt>
                <c:pt idx="5">
                  <c:v>Energibränslen</c:v>
                </c:pt>
                <c:pt idx="6">
                  <c:v>Övrigt</c:v>
                </c:pt>
              </c:strCache>
            </c:strRef>
          </c:cat>
          <c:val>
            <c:numRef>
              <c:f>Resultat!$B$17:$B$23</c:f>
              <c:numCache>
                <c:formatCode>#,##0</c:formatCode>
                <c:ptCount val="7"/>
                <c:pt idx="0">
                  <c:v>0</c:v>
                </c:pt>
                <c:pt idx="1">
                  <c:v>0</c:v>
                </c:pt>
                <c:pt idx="2">
                  <c:v>0</c:v>
                </c:pt>
                <c:pt idx="3">
                  <c:v>0</c:v>
                </c:pt>
                <c:pt idx="4">
                  <c:v>0</c:v>
                </c:pt>
                <c:pt idx="5">
                  <c:v>0</c:v>
                </c:pt>
              </c:numCache>
            </c:numRef>
          </c:val>
          <c:extLst>
            <c:ext xmlns:c16="http://schemas.microsoft.com/office/drawing/2014/chart" uri="{C3380CC4-5D6E-409C-BE32-E72D297353CC}">
              <c16:uniqueId val="{00000000-8A13-49E4-9963-AA539189B486}"/>
            </c:ext>
          </c:extLst>
        </c:ser>
        <c:ser>
          <c:idx val="1"/>
          <c:order val="1"/>
          <c:tx>
            <c:strRef>
              <c:f>Resultat!$C$16</c:f>
              <c:strCache>
                <c:ptCount val="1"/>
                <c:pt idx="0">
                  <c:v>Scope 2</c:v>
                </c:pt>
              </c:strCache>
            </c:strRef>
          </c:tx>
          <c:spPr>
            <a:solidFill>
              <a:srgbClr val="8A0000"/>
            </a:solidFill>
            <a:ln>
              <a:noFill/>
            </a:ln>
            <a:effectLst/>
          </c:spPr>
          <c:invertIfNegative val="0"/>
          <c:cat>
            <c:strRef>
              <c:f>Resultat!$A$17:$A$23</c:f>
              <c:strCache>
                <c:ptCount val="7"/>
                <c:pt idx="0">
                  <c:v>Tjänsteresor</c:v>
                </c:pt>
                <c:pt idx="1">
                  <c:v>Arbetsmaskiner</c:v>
                </c:pt>
                <c:pt idx="2">
                  <c:v>Godstransporter</c:v>
                </c:pt>
                <c:pt idx="3">
                  <c:v>Byggmaterial</c:v>
                </c:pt>
                <c:pt idx="4">
                  <c:v>El, fjärrvärme &amp; fjärrkyla</c:v>
                </c:pt>
                <c:pt idx="5">
                  <c:v>Energibränslen</c:v>
                </c:pt>
                <c:pt idx="6">
                  <c:v>Övrigt</c:v>
                </c:pt>
              </c:strCache>
            </c:strRef>
          </c:cat>
          <c:val>
            <c:numRef>
              <c:f>Resultat!$C$17:$C$23</c:f>
              <c:numCache>
                <c:formatCode>#,##0</c:formatCode>
                <c:ptCount val="7"/>
                <c:pt idx="0">
                  <c:v>0</c:v>
                </c:pt>
                <c:pt idx="1">
                  <c:v>0</c:v>
                </c:pt>
                <c:pt idx="2">
                  <c:v>0</c:v>
                </c:pt>
                <c:pt idx="3">
                  <c:v>0</c:v>
                </c:pt>
                <c:pt idx="4">
                  <c:v>0</c:v>
                </c:pt>
                <c:pt idx="5">
                  <c:v>0</c:v>
                </c:pt>
              </c:numCache>
            </c:numRef>
          </c:val>
          <c:extLst>
            <c:ext xmlns:c16="http://schemas.microsoft.com/office/drawing/2014/chart" uri="{C3380CC4-5D6E-409C-BE32-E72D297353CC}">
              <c16:uniqueId val="{00000001-8A13-49E4-9963-AA539189B486}"/>
            </c:ext>
          </c:extLst>
        </c:ser>
        <c:ser>
          <c:idx val="2"/>
          <c:order val="2"/>
          <c:tx>
            <c:strRef>
              <c:f>Resultat!$D$16</c:f>
              <c:strCache>
                <c:ptCount val="1"/>
                <c:pt idx="0">
                  <c:v>Scope 3</c:v>
                </c:pt>
              </c:strCache>
            </c:strRef>
          </c:tx>
          <c:spPr>
            <a:solidFill>
              <a:srgbClr val="FF7200"/>
            </a:solidFill>
            <a:ln>
              <a:noFill/>
            </a:ln>
            <a:effectLst/>
          </c:spPr>
          <c:invertIfNegative val="0"/>
          <c:cat>
            <c:strRef>
              <c:f>Resultat!$A$17:$A$23</c:f>
              <c:strCache>
                <c:ptCount val="7"/>
                <c:pt idx="0">
                  <c:v>Tjänsteresor</c:v>
                </c:pt>
                <c:pt idx="1">
                  <c:v>Arbetsmaskiner</c:v>
                </c:pt>
                <c:pt idx="2">
                  <c:v>Godstransporter</c:v>
                </c:pt>
                <c:pt idx="3">
                  <c:v>Byggmaterial</c:v>
                </c:pt>
                <c:pt idx="4">
                  <c:v>El, fjärrvärme &amp; fjärrkyla</c:v>
                </c:pt>
                <c:pt idx="5">
                  <c:v>Energibränslen</c:v>
                </c:pt>
                <c:pt idx="6">
                  <c:v>Övrigt</c:v>
                </c:pt>
              </c:strCache>
            </c:strRef>
          </c:cat>
          <c:val>
            <c:numRef>
              <c:f>Resultat!$D$17:$D$23</c:f>
              <c:numCache>
                <c:formatCode>#,##0</c:formatCode>
                <c:ptCount val="7"/>
                <c:pt idx="0">
                  <c:v>0</c:v>
                </c:pt>
                <c:pt idx="1">
                  <c:v>0</c:v>
                </c:pt>
                <c:pt idx="2">
                  <c:v>0</c:v>
                </c:pt>
                <c:pt idx="3">
                  <c:v>0</c:v>
                </c:pt>
                <c:pt idx="4">
                  <c:v>0</c:v>
                </c:pt>
                <c:pt idx="5">
                  <c:v>0</c:v>
                </c:pt>
              </c:numCache>
            </c:numRef>
          </c:val>
          <c:extLst>
            <c:ext xmlns:c16="http://schemas.microsoft.com/office/drawing/2014/chart" uri="{C3380CC4-5D6E-409C-BE32-E72D297353CC}">
              <c16:uniqueId val="{00000002-8A13-49E4-9963-AA539189B486}"/>
            </c:ext>
          </c:extLst>
        </c:ser>
        <c:dLbls>
          <c:showLegendKey val="0"/>
          <c:showVal val="0"/>
          <c:showCatName val="0"/>
          <c:showSerName val="0"/>
          <c:showPercent val="0"/>
          <c:showBubbleSize val="0"/>
        </c:dLbls>
        <c:gapWidth val="100"/>
        <c:overlap val="100"/>
        <c:axId val="759201016"/>
        <c:axId val="759205608"/>
      </c:barChart>
      <c:catAx>
        <c:axId val="759201016"/>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5608"/>
        <c:crosses val="autoZero"/>
        <c:auto val="1"/>
        <c:lblAlgn val="ctr"/>
        <c:lblOffset val="100"/>
        <c:noMultiLvlLbl val="0"/>
      </c:catAx>
      <c:valAx>
        <c:axId val="759205608"/>
        <c:scaling>
          <c:orientation val="minMax"/>
          <c:min val="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sv-SE" sz="1200">
                    <a:solidFill>
                      <a:sysClr val="windowText" lastClr="000000"/>
                    </a:solidFill>
                    <a:latin typeface="+mn-lt"/>
                  </a:rPr>
                  <a:t>kgCO2ekv</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1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r>
              <a:rPr lang="en-US" baseline="0">
                <a:latin typeface="Calibri" panose="020F0502020204030204" pitchFamily="34" charset="0"/>
                <a:cs typeface="Calibri" panose="020F0502020204030204" pitchFamily="34" charset="0"/>
              </a:rPr>
              <a:t>Växthusgasutsläpp efter klimatområde</a:t>
            </a:r>
            <a:endParaRPr lang="en-US">
              <a:latin typeface="Calibri" panose="020F0502020204030204" pitchFamily="34" charset="0"/>
              <a:cs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autoTitleDeleted val="0"/>
    <c:plotArea>
      <c:layout/>
      <c:pieChart>
        <c:varyColors val="1"/>
        <c:ser>
          <c:idx val="0"/>
          <c:order val="0"/>
          <c:tx>
            <c:v>Klimatområde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837-417C-9E4F-FD3D358EA5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837-417C-9E4F-FD3D358EA5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837-417C-9E4F-FD3D358EA5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837-417C-9E4F-FD3D358EA5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837-417C-9E4F-FD3D358EA5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837-417C-9E4F-FD3D358EA5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837-417C-9E4F-FD3D358EA58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Resultat!$A$17:$A$23</c:f>
              <c:strCache>
                <c:ptCount val="7"/>
                <c:pt idx="0">
                  <c:v>Tjänsteresor</c:v>
                </c:pt>
                <c:pt idx="1">
                  <c:v>Arbetsmaskiner</c:v>
                </c:pt>
                <c:pt idx="2">
                  <c:v>Godstransporter</c:v>
                </c:pt>
                <c:pt idx="3">
                  <c:v>Byggmaterial</c:v>
                </c:pt>
                <c:pt idx="4">
                  <c:v>El, fjärrvärme &amp; fjärrkyla</c:v>
                </c:pt>
                <c:pt idx="5">
                  <c:v>Energibränslen</c:v>
                </c:pt>
                <c:pt idx="6">
                  <c:v>Övrigt</c:v>
                </c:pt>
              </c:strCache>
            </c:strRef>
          </c:cat>
          <c:val>
            <c:numRef>
              <c:f>Resultat!$E$17:$E$23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E837-417C-9E4F-FD3D358EA587}"/>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r>
              <a:rPr lang="sv-SE" sz="1600" b="1">
                <a:solidFill>
                  <a:sysClr val="windowText" lastClr="000000"/>
                </a:solidFill>
                <a:latin typeface="Calibri" panose="020F0502020204030204" pitchFamily="34" charset="0"/>
                <a:cs typeface="Calibri" panose="020F0502020204030204" pitchFamily="34" charset="0"/>
              </a:rPr>
              <a:t>Växthusgasutsläpp från</a:t>
            </a:r>
            <a:r>
              <a:rPr lang="sv-SE" sz="1600" b="1" baseline="0">
                <a:solidFill>
                  <a:sysClr val="windowText" lastClr="000000"/>
                </a:solidFill>
                <a:latin typeface="Calibri" panose="020F0502020204030204" pitchFamily="34" charset="0"/>
                <a:cs typeface="Calibri" panose="020F0502020204030204" pitchFamily="34" charset="0"/>
              </a:rPr>
              <a:t> tjänsteresor</a:t>
            </a:r>
            <a:endParaRPr lang="sv-SE" sz="1600" b="1">
              <a:solidFill>
                <a:sysClr val="windowText" lastClr="000000"/>
              </a:solidFill>
              <a:latin typeface="Calibri" panose="020F0502020204030204" pitchFamily="34" charset="0"/>
              <a:cs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sv-SE"/>
        </a:p>
      </c:txPr>
    </c:title>
    <c:autoTitleDeleted val="0"/>
    <c:plotArea>
      <c:layout/>
      <c:barChart>
        <c:barDir val="bar"/>
        <c:grouping val="clustered"/>
        <c:varyColors val="0"/>
        <c:ser>
          <c:idx val="0"/>
          <c:order val="0"/>
          <c:tx>
            <c:strRef>
              <c:f>Resultat!$H$7</c:f>
              <c:strCache>
                <c:ptCount val="1"/>
                <c:pt idx="0">
                  <c:v>
Tjänsteresor</c:v>
                </c:pt>
              </c:strCache>
            </c:strRef>
          </c:tx>
          <c:spPr>
            <a:solidFill>
              <a:srgbClr val="2C7C9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Resultat!$H$9:$H$16</c:f>
              <c:strCache>
                <c:ptCount val="8"/>
                <c:pt idx="0">
                  <c:v>Företagets egna fordon</c:v>
                </c:pt>
                <c:pt idx="1">
                  <c:v>Hyrbilar</c:v>
                </c:pt>
                <c:pt idx="2">
                  <c:v>Anställdas privatägda bilar</c:v>
                </c:pt>
                <c:pt idx="3">
                  <c:v>Flygresor</c:v>
                </c:pt>
                <c:pt idx="4">
                  <c:v>Båtresor</c:v>
                </c:pt>
                <c:pt idx="5">
                  <c:v>Taxiresor</c:v>
                </c:pt>
                <c:pt idx="6">
                  <c:v>Tågresor</c:v>
                </c:pt>
                <c:pt idx="7">
                  <c:v>Bussresor</c:v>
                </c:pt>
              </c:strCache>
            </c:strRef>
          </c:cat>
          <c:val>
            <c:numRef>
              <c:f>Resultat!$I$9:$I$16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F4D-4281-9D79-A959A41D6232}"/>
            </c:ext>
          </c:extLst>
        </c:ser>
        <c:dLbls>
          <c:showLegendKey val="0"/>
          <c:showVal val="0"/>
          <c:showCatName val="0"/>
          <c:showSerName val="0"/>
          <c:showPercent val="0"/>
          <c:showBubbleSize val="0"/>
        </c:dLbls>
        <c:gapWidth val="100"/>
        <c:axId val="759201016"/>
        <c:axId val="759205608"/>
      </c:barChart>
      <c:catAx>
        <c:axId val="759201016"/>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5608"/>
        <c:crosses val="autoZero"/>
        <c:auto val="1"/>
        <c:lblAlgn val="ctr"/>
        <c:lblOffset val="100"/>
        <c:noMultiLvlLbl val="0"/>
      </c:catAx>
      <c:valAx>
        <c:axId val="759205608"/>
        <c:scaling>
          <c:orientation val="minMax"/>
          <c:min val="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sv-SE" sz="1200">
                    <a:latin typeface="Calibri" panose="020F0502020204030204" pitchFamily="34" charset="0"/>
                    <a:cs typeface="Calibri" panose="020F0502020204030204" pitchFamily="34" charset="0"/>
                  </a:rPr>
                  <a:t>kgCO2ekv</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101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ysClr val="windowText" lastClr="000000"/>
                </a:solidFill>
                <a:latin typeface="Calibri" panose="020F0502020204030204" pitchFamily="34" charset="0"/>
                <a:cs typeface="Calibri" panose="020F0502020204030204" pitchFamily="34" charset="0"/>
              </a:rPr>
              <a:t>Växthusgasutläpp från arbetsmaskiner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v>Arbetsmaskiner</c:v>
          </c:tx>
          <c:spPr>
            <a:solidFill>
              <a:srgbClr val="2C7C9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Resultat!$H$21:$H$22</c:f>
              <c:strCache>
                <c:ptCount val="2"/>
                <c:pt idx="0">
                  <c:v>Företagets egna arbetsmaskiner</c:v>
                </c:pt>
                <c:pt idx="1">
                  <c:v>Underentreprenörers arbetsmaskiner</c:v>
                </c:pt>
              </c:strCache>
            </c:strRef>
          </c:cat>
          <c:val>
            <c:numRef>
              <c:f>Resultat!$I$21:$I$22</c:f>
              <c:numCache>
                <c:formatCode>#,##0</c:formatCode>
                <c:ptCount val="2"/>
                <c:pt idx="0">
                  <c:v>0</c:v>
                </c:pt>
                <c:pt idx="1">
                  <c:v>0</c:v>
                </c:pt>
              </c:numCache>
            </c:numRef>
          </c:val>
          <c:extLst>
            <c:ext xmlns:c16="http://schemas.microsoft.com/office/drawing/2014/chart" uri="{C3380CC4-5D6E-409C-BE32-E72D297353CC}">
              <c16:uniqueId val="{00000000-5F4D-4281-9D79-A959A41D6232}"/>
            </c:ext>
          </c:extLst>
        </c:ser>
        <c:dLbls>
          <c:dLblPos val="outEnd"/>
          <c:showLegendKey val="0"/>
          <c:showVal val="1"/>
          <c:showCatName val="0"/>
          <c:showSerName val="0"/>
          <c:showPercent val="0"/>
          <c:showBubbleSize val="0"/>
        </c:dLbls>
        <c:gapWidth val="100"/>
        <c:axId val="759201016"/>
        <c:axId val="759205608"/>
      </c:barChart>
      <c:catAx>
        <c:axId val="759201016"/>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5608"/>
        <c:crosses val="autoZero"/>
        <c:auto val="1"/>
        <c:lblAlgn val="ctr"/>
        <c:lblOffset val="100"/>
        <c:noMultiLvlLbl val="0"/>
      </c:catAx>
      <c:valAx>
        <c:axId val="759205608"/>
        <c:scaling>
          <c:orientation val="minMax"/>
          <c:min val="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sv-SE" sz="1200">
                    <a:latin typeface="Calibri" panose="020F0502020204030204" pitchFamily="34" charset="0"/>
                    <a:cs typeface="Calibri" panose="020F0502020204030204" pitchFamily="34" charset="0"/>
                  </a:rPr>
                  <a:t>kgCO2ekv</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crossAx val="75920101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r>
              <a:rPr lang="sv-SE" sz="1600" b="1" i="0" baseline="0">
                <a:solidFill>
                  <a:sysClr val="windowText" lastClr="000000"/>
                </a:solidFill>
                <a:effectLst/>
                <a:latin typeface="Calibri" panose="020F0502020204030204" pitchFamily="34" charset="0"/>
                <a:cs typeface="Calibri" panose="020F0502020204030204" pitchFamily="34" charset="0"/>
              </a:rPr>
              <a:t>Växthusgasutsläpp från tjänsteresor</a:t>
            </a:r>
            <a:endParaRPr lang="sv-SE" sz="1600">
              <a:solidFill>
                <a:sysClr val="windowText" lastClr="000000"/>
              </a:solidFill>
              <a:effectLst/>
              <a:latin typeface="Calibri" panose="020F0502020204030204" pitchFamily="34" charset="0"/>
              <a:cs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autoTitleDeleted val="0"/>
    <c:plotArea>
      <c:layout/>
      <c:pieChart>
        <c:varyColors val="1"/>
        <c:ser>
          <c:idx val="0"/>
          <c:order val="0"/>
          <c:tx>
            <c:v>Tjänsteresor</c:v>
          </c:tx>
          <c:dPt>
            <c:idx val="0"/>
            <c:bubble3D val="0"/>
            <c:spPr>
              <a:solidFill>
                <a:schemeClr val="accent1"/>
              </a:solidFill>
              <a:ln w="19050">
                <a:solidFill>
                  <a:schemeClr val="bg1"/>
                </a:solidFill>
              </a:ln>
              <a:effectLst/>
            </c:spPr>
            <c:extLst>
              <c:ext xmlns:c16="http://schemas.microsoft.com/office/drawing/2014/chart" uri="{C3380CC4-5D6E-409C-BE32-E72D297353CC}">
                <c16:uniqueId val="{00000002-D72B-4C3A-B979-ACC0025954B8}"/>
              </c:ext>
            </c:extLst>
          </c:dPt>
          <c:dPt>
            <c:idx val="1"/>
            <c:bubble3D val="0"/>
            <c:spPr>
              <a:solidFill>
                <a:schemeClr val="accent2"/>
              </a:solidFill>
              <a:ln w="19050">
                <a:solidFill>
                  <a:schemeClr val="bg1"/>
                </a:solidFill>
              </a:ln>
              <a:effectLst/>
            </c:spPr>
            <c:extLst>
              <c:ext xmlns:c16="http://schemas.microsoft.com/office/drawing/2014/chart" uri="{C3380CC4-5D6E-409C-BE32-E72D297353CC}">
                <c16:uniqueId val="{00000003-D72B-4C3A-B979-ACC0025954B8}"/>
              </c:ext>
            </c:extLst>
          </c:dPt>
          <c:dPt>
            <c:idx val="2"/>
            <c:bubble3D val="0"/>
            <c:spPr>
              <a:solidFill>
                <a:schemeClr val="accent3"/>
              </a:solidFill>
              <a:ln w="19050">
                <a:solidFill>
                  <a:schemeClr val="bg1"/>
                </a:solidFill>
              </a:ln>
              <a:effectLst/>
            </c:spPr>
            <c:extLst>
              <c:ext xmlns:c16="http://schemas.microsoft.com/office/drawing/2014/chart" uri="{C3380CC4-5D6E-409C-BE32-E72D297353CC}">
                <c16:uniqueId val="{00000004-D72B-4C3A-B979-ACC0025954B8}"/>
              </c:ext>
            </c:extLst>
          </c:dPt>
          <c:dPt>
            <c:idx val="3"/>
            <c:bubble3D val="0"/>
            <c:spPr>
              <a:solidFill>
                <a:schemeClr val="accent4"/>
              </a:solidFill>
              <a:ln w="19050">
                <a:solidFill>
                  <a:schemeClr val="bg1"/>
                </a:solidFill>
              </a:ln>
              <a:effectLst/>
            </c:spPr>
            <c:extLst>
              <c:ext xmlns:c16="http://schemas.microsoft.com/office/drawing/2014/chart" uri="{C3380CC4-5D6E-409C-BE32-E72D297353CC}">
                <c16:uniqueId val="{00000005-D72B-4C3A-B979-ACC0025954B8}"/>
              </c:ext>
            </c:extLst>
          </c:dPt>
          <c:dPt>
            <c:idx val="4"/>
            <c:bubble3D val="0"/>
            <c:spPr>
              <a:solidFill>
                <a:schemeClr val="accent5"/>
              </a:solidFill>
              <a:ln w="19050">
                <a:solidFill>
                  <a:schemeClr val="bg1"/>
                </a:solidFill>
              </a:ln>
              <a:effectLst/>
            </c:spPr>
            <c:extLst>
              <c:ext xmlns:c16="http://schemas.microsoft.com/office/drawing/2014/chart" uri="{C3380CC4-5D6E-409C-BE32-E72D297353CC}">
                <c16:uniqueId val="{00000006-D72B-4C3A-B979-ACC0025954B8}"/>
              </c:ext>
            </c:extLst>
          </c:dPt>
          <c:dPt>
            <c:idx val="5"/>
            <c:bubble3D val="0"/>
            <c:spPr>
              <a:solidFill>
                <a:schemeClr val="accent6"/>
              </a:solidFill>
              <a:ln w="19050">
                <a:solidFill>
                  <a:schemeClr val="bg1"/>
                </a:solidFill>
              </a:ln>
              <a:effectLst/>
            </c:spPr>
            <c:extLst>
              <c:ext xmlns:c16="http://schemas.microsoft.com/office/drawing/2014/chart" uri="{C3380CC4-5D6E-409C-BE32-E72D297353CC}">
                <c16:uniqueId val="{00000007-D72B-4C3A-B979-ACC0025954B8}"/>
              </c:ext>
            </c:extLst>
          </c:dPt>
          <c:dPt>
            <c:idx val="6"/>
            <c:bubble3D val="0"/>
            <c:spPr>
              <a:solidFill>
                <a:srgbClr val="FFCB00"/>
              </a:solidFill>
              <a:ln w="19050">
                <a:solidFill>
                  <a:schemeClr val="bg1"/>
                </a:solidFill>
              </a:ln>
              <a:effectLst/>
            </c:spPr>
            <c:extLst>
              <c:ext xmlns:c16="http://schemas.microsoft.com/office/drawing/2014/chart" uri="{C3380CC4-5D6E-409C-BE32-E72D297353CC}">
                <c16:uniqueId val="{00000008-D72B-4C3A-B979-ACC0025954B8}"/>
              </c:ext>
            </c:extLst>
          </c:dPt>
          <c:dPt>
            <c:idx val="7"/>
            <c:bubble3D val="0"/>
            <c:spPr>
              <a:solidFill>
                <a:srgbClr val="24744A"/>
              </a:solidFill>
              <a:ln w="19050">
                <a:solidFill>
                  <a:schemeClr val="bg1"/>
                </a:solidFill>
              </a:ln>
              <a:effectLst/>
            </c:spPr>
            <c:extLst>
              <c:ext xmlns:c16="http://schemas.microsoft.com/office/drawing/2014/chart" uri="{C3380CC4-5D6E-409C-BE32-E72D297353CC}">
                <c16:uniqueId val="{00000009-D72B-4C3A-B979-ACC0025954B8}"/>
              </c:ext>
            </c:extLst>
          </c:dPt>
          <c:dPt>
            <c:idx val="8"/>
            <c:bubble3D val="0"/>
            <c:spPr>
              <a:solidFill>
                <a:srgbClr val="ADC0C9"/>
              </a:solidFill>
              <a:ln w="19050">
                <a:solidFill>
                  <a:schemeClr val="bg1"/>
                </a:solidFill>
              </a:ln>
              <a:effectLst/>
            </c:spPr>
            <c:extLst>
              <c:ext xmlns:c16="http://schemas.microsoft.com/office/drawing/2014/chart" uri="{C3380CC4-5D6E-409C-BE32-E72D297353CC}">
                <c16:uniqueId val="{0000000A-D72B-4C3A-B979-ACC0025954B8}"/>
              </c:ext>
            </c:extLst>
          </c:dPt>
          <c:dPt>
            <c:idx val="9"/>
            <c:bubble3D val="0"/>
            <c:spPr>
              <a:solidFill>
                <a:schemeClr val="tx1"/>
              </a:solidFill>
              <a:ln w="19050">
                <a:solidFill>
                  <a:schemeClr val="bg1"/>
                </a:solidFill>
              </a:ln>
              <a:effectLst/>
            </c:spPr>
            <c:extLst>
              <c:ext xmlns:c16="http://schemas.microsoft.com/office/drawing/2014/chart" uri="{C3380CC4-5D6E-409C-BE32-E72D297353CC}">
                <c16:uniqueId val="{0000000B-D72B-4C3A-B979-ACC0025954B8}"/>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Resultat!$H$9:$H$16</c:f>
              <c:strCache>
                <c:ptCount val="8"/>
                <c:pt idx="0">
                  <c:v>Företagets egna fordon</c:v>
                </c:pt>
                <c:pt idx="1">
                  <c:v>Hyrbilar</c:v>
                </c:pt>
                <c:pt idx="2">
                  <c:v>Anställdas privatägda bilar</c:v>
                </c:pt>
                <c:pt idx="3">
                  <c:v>Flygresor</c:v>
                </c:pt>
                <c:pt idx="4">
                  <c:v>Båtresor</c:v>
                </c:pt>
                <c:pt idx="5">
                  <c:v>Taxiresor</c:v>
                </c:pt>
                <c:pt idx="6">
                  <c:v>Tågresor</c:v>
                </c:pt>
                <c:pt idx="7">
                  <c:v>Bussresor</c:v>
                </c:pt>
              </c:strCache>
            </c:strRef>
          </c:cat>
          <c:val>
            <c:numRef>
              <c:f>Resultat!$I$9:$I$16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D72B-4C3A-B979-ACC0025954B8}"/>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r>
              <a:rPr lang="en-US" sz="1600" b="1">
                <a:solidFill>
                  <a:sysClr val="windowText" lastClr="000000"/>
                </a:solidFill>
                <a:latin typeface="Calibri" panose="020F0502020204030204" pitchFamily="34" charset="0"/>
                <a:cs typeface="Calibri" panose="020F0502020204030204" pitchFamily="34" charset="0"/>
              </a:rPr>
              <a:t>Växthusgasutsläpp från arbetsmaskiner</a:t>
            </a: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autoTitleDeleted val="0"/>
    <c:plotArea>
      <c:layout/>
      <c:pieChart>
        <c:varyColors val="1"/>
        <c:ser>
          <c:idx val="0"/>
          <c:order val="0"/>
          <c:tx>
            <c:v>Arbetsmaskiner</c:v>
          </c:tx>
          <c:dPt>
            <c:idx val="0"/>
            <c:bubble3D val="0"/>
            <c:spPr>
              <a:solidFill>
                <a:schemeClr val="accent1"/>
              </a:solidFill>
              <a:ln w="19050">
                <a:solidFill>
                  <a:schemeClr val="bg1"/>
                </a:solidFill>
              </a:ln>
              <a:effectLst/>
            </c:spPr>
            <c:extLst>
              <c:ext xmlns:c16="http://schemas.microsoft.com/office/drawing/2014/chart" uri="{C3380CC4-5D6E-409C-BE32-E72D297353CC}">
                <c16:uniqueId val="{00000002-D72B-4C3A-B979-ACC0025954B8}"/>
              </c:ext>
            </c:extLst>
          </c:dPt>
          <c:dPt>
            <c:idx val="1"/>
            <c:bubble3D val="0"/>
            <c:spPr>
              <a:solidFill>
                <a:schemeClr val="accent2"/>
              </a:solidFill>
              <a:ln w="19050">
                <a:solidFill>
                  <a:schemeClr val="bg1"/>
                </a:solidFill>
              </a:ln>
              <a:effectLst/>
            </c:spPr>
            <c:extLst>
              <c:ext xmlns:c16="http://schemas.microsoft.com/office/drawing/2014/chart" uri="{C3380CC4-5D6E-409C-BE32-E72D297353CC}">
                <c16:uniqueId val="{00000003-D72B-4C3A-B979-ACC0025954B8}"/>
              </c:ext>
            </c:extLst>
          </c:dPt>
          <c:dPt>
            <c:idx val="2"/>
            <c:bubble3D val="0"/>
            <c:spPr>
              <a:solidFill>
                <a:schemeClr val="accent3"/>
              </a:solidFill>
              <a:ln w="19050">
                <a:solidFill>
                  <a:schemeClr val="bg1"/>
                </a:solidFill>
              </a:ln>
              <a:effectLst/>
            </c:spPr>
            <c:extLst>
              <c:ext xmlns:c16="http://schemas.microsoft.com/office/drawing/2014/chart" uri="{C3380CC4-5D6E-409C-BE32-E72D297353CC}">
                <c16:uniqueId val="{00000004-D72B-4C3A-B979-ACC0025954B8}"/>
              </c:ext>
            </c:extLst>
          </c:dPt>
          <c:dPt>
            <c:idx val="3"/>
            <c:bubble3D val="0"/>
            <c:spPr>
              <a:solidFill>
                <a:schemeClr val="accent4"/>
              </a:solidFill>
              <a:ln w="19050">
                <a:solidFill>
                  <a:schemeClr val="bg1"/>
                </a:solidFill>
              </a:ln>
              <a:effectLst/>
            </c:spPr>
            <c:extLst>
              <c:ext xmlns:c16="http://schemas.microsoft.com/office/drawing/2014/chart" uri="{C3380CC4-5D6E-409C-BE32-E72D297353CC}">
                <c16:uniqueId val="{00000005-D72B-4C3A-B979-ACC0025954B8}"/>
              </c:ext>
            </c:extLst>
          </c:dPt>
          <c:dPt>
            <c:idx val="4"/>
            <c:bubble3D val="0"/>
            <c:spPr>
              <a:solidFill>
                <a:schemeClr val="accent5"/>
              </a:solidFill>
              <a:ln w="19050">
                <a:solidFill>
                  <a:schemeClr val="bg1"/>
                </a:solidFill>
              </a:ln>
              <a:effectLst/>
            </c:spPr>
            <c:extLst>
              <c:ext xmlns:c16="http://schemas.microsoft.com/office/drawing/2014/chart" uri="{C3380CC4-5D6E-409C-BE32-E72D297353CC}">
                <c16:uniqueId val="{00000006-D72B-4C3A-B979-ACC0025954B8}"/>
              </c:ext>
            </c:extLst>
          </c:dPt>
          <c:dPt>
            <c:idx val="5"/>
            <c:bubble3D val="0"/>
            <c:spPr>
              <a:solidFill>
                <a:schemeClr val="accent6"/>
              </a:solidFill>
              <a:ln w="19050">
                <a:solidFill>
                  <a:schemeClr val="bg1"/>
                </a:solidFill>
              </a:ln>
              <a:effectLst/>
            </c:spPr>
            <c:extLst>
              <c:ext xmlns:c16="http://schemas.microsoft.com/office/drawing/2014/chart" uri="{C3380CC4-5D6E-409C-BE32-E72D297353CC}">
                <c16:uniqueId val="{00000007-D72B-4C3A-B979-ACC0025954B8}"/>
              </c:ext>
            </c:extLst>
          </c:dPt>
          <c:dPt>
            <c:idx val="6"/>
            <c:bubble3D val="0"/>
            <c:spPr>
              <a:solidFill>
                <a:srgbClr val="FFCB00"/>
              </a:solidFill>
              <a:ln w="19050">
                <a:solidFill>
                  <a:schemeClr val="bg1"/>
                </a:solidFill>
              </a:ln>
              <a:effectLst/>
            </c:spPr>
            <c:extLst>
              <c:ext xmlns:c16="http://schemas.microsoft.com/office/drawing/2014/chart" uri="{C3380CC4-5D6E-409C-BE32-E72D297353CC}">
                <c16:uniqueId val="{00000008-D72B-4C3A-B979-ACC0025954B8}"/>
              </c:ext>
            </c:extLst>
          </c:dPt>
          <c:dPt>
            <c:idx val="7"/>
            <c:bubble3D val="0"/>
            <c:spPr>
              <a:solidFill>
                <a:srgbClr val="24744A"/>
              </a:solidFill>
              <a:ln w="19050">
                <a:solidFill>
                  <a:schemeClr val="bg1"/>
                </a:solidFill>
              </a:ln>
              <a:effectLst/>
            </c:spPr>
            <c:extLst>
              <c:ext xmlns:c16="http://schemas.microsoft.com/office/drawing/2014/chart" uri="{C3380CC4-5D6E-409C-BE32-E72D297353CC}">
                <c16:uniqueId val="{00000009-D72B-4C3A-B979-ACC0025954B8}"/>
              </c:ext>
            </c:extLst>
          </c:dPt>
          <c:dPt>
            <c:idx val="8"/>
            <c:bubble3D val="0"/>
            <c:spPr>
              <a:solidFill>
                <a:srgbClr val="ADC0C9"/>
              </a:solidFill>
              <a:ln w="19050">
                <a:solidFill>
                  <a:schemeClr val="bg1"/>
                </a:solidFill>
              </a:ln>
              <a:effectLst/>
            </c:spPr>
            <c:extLst>
              <c:ext xmlns:c16="http://schemas.microsoft.com/office/drawing/2014/chart" uri="{C3380CC4-5D6E-409C-BE32-E72D297353CC}">
                <c16:uniqueId val="{0000000A-D72B-4C3A-B979-ACC0025954B8}"/>
              </c:ext>
            </c:extLst>
          </c:dPt>
          <c:dPt>
            <c:idx val="9"/>
            <c:bubble3D val="0"/>
            <c:spPr>
              <a:solidFill>
                <a:schemeClr val="tx1"/>
              </a:solidFill>
              <a:ln w="19050">
                <a:solidFill>
                  <a:schemeClr val="bg1"/>
                </a:solidFill>
              </a:ln>
              <a:effectLst/>
            </c:spPr>
            <c:extLst>
              <c:ext xmlns:c16="http://schemas.microsoft.com/office/drawing/2014/chart" uri="{C3380CC4-5D6E-409C-BE32-E72D297353CC}">
                <c16:uniqueId val="{0000000B-D72B-4C3A-B979-ACC0025954B8}"/>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Resultat!$H$21:$H$22</c:f>
              <c:strCache>
                <c:ptCount val="2"/>
                <c:pt idx="0">
                  <c:v>Företagets egna arbetsmaskiner</c:v>
                </c:pt>
                <c:pt idx="1">
                  <c:v>Underentreprenörers arbetsmaskiner</c:v>
                </c:pt>
              </c:strCache>
            </c:strRef>
          </c:cat>
          <c:val>
            <c:numRef>
              <c:f>Resultat!$I$21:$I$22</c:f>
              <c:numCache>
                <c:formatCode>#,##0</c:formatCode>
                <c:ptCount val="2"/>
                <c:pt idx="0">
                  <c:v>0</c:v>
                </c:pt>
                <c:pt idx="1">
                  <c:v>0</c:v>
                </c:pt>
              </c:numCache>
            </c:numRef>
          </c:val>
          <c:extLst>
            <c:ext xmlns:c16="http://schemas.microsoft.com/office/drawing/2014/chart" uri="{C3380CC4-5D6E-409C-BE32-E72D297353CC}">
              <c16:uniqueId val="{00000000-D72B-4C3A-B979-ACC0025954B8}"/>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r>
              <a:rPr lang="en-US" sz="1600" b="1">
                <a:solidFill>
                  <a:sysClr val="windowText" lastClr="000000"/>
                </a:solidFill>
                <a:latin typeface="Calibri" panose="020F0502020204030204" pitchFamily="34" charset="0"/>
                <a:cs typeface="Calibri" panose="020F0502020204030204" pitchFamily="34" charset="0"/>
              </a:rPr>
              <a:t>Växthusgasutsläpp från godstransporter</a:t>
            </a: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autoTitleDeleted val="0"/>
    <c:plotArea>
      <c:layout/>
      <c:pieChart>
        <c:varyColors val="1"/>
        <c:ser>
          <c:idx val="0"/>
          <c:order val="0"/>
          <c:tx>
            <c:v>Godstransporter</c:v>
          </c:tx>
          <c:dPt>
            <c:idx val="0"/>
            <c:bubble3D val="0"/>
            <c:spPr>
              <a:solidFill>
                <a:schemeClr val="accent1"/>
              </a:solidFill>
              <a:ln w="19050">
                <a:solidFill>
                  <a:schemeClr val="bg1"/>
                </a:solidFill>
              </a:ln>
              <a:effectLst/>
            </c:spPr>
            <c:extLst>
              <c:ext xmlns:c16="http://schemas.microsoft.com/office/drawing/2014/chart" uri="{C3380CC4-5D6E-409C-BE32-E72D297353CC}">
                <c16:uniqueId val="{00000002-D72B-4C3A-B979-ACC0025954B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72B-4C3A-B979-ACC0025954B8}"/>
              </c:ext>
            </c:extLst>
          </c:dPt>
          <c:dPt>
            <c:idx val="2"/>
            <c:bubble3D val="0"/>
            <c:spPr>
              <a:solidFill>
                <a:schemeClr val="accent3"/>
              </a:solidFill>
              <a:ln w="19050">
                <a:solidFill>
                  <a:schemeClr val="bg1"/>
                </a:solidFill>
              </a:ln>
              <a:effectLst/>
            </c:spPr>
            <c:extLst>
              <c:ext xmlns:c16="http://schemas.microsoft.com/office/drawing/2014/chart" uri="{C3380CC4-5D6E-409C-BE32-E72D297353CC}">
                <c16:uniqueId val="{00000004-D72B-4C3A-B979-ACC0025954B8}"/>
              </c:ext>
            </c:extLst>
          </c:dPt>
          <c:dPt>
            <c:idx val="3"/>
            <c:bubble3D val="0"/>
            <c:spPr>
              <a:solidFill>
                <a:schemeClr val="accent4"/>
              </a:solidFill>
              <a:ln w="19050">
                <a:solidFill>
                  <a:schemeClr val="bg1"/>
                </a:solidFill>
              </a:ln>
              <a:effectLst/>
            </c:spPr>
            <c:extLst>
              <c:ext xmlns:c16="http://schemas.microsoft.com/office/drawing/2014/chart" uri="{C3380CC4-5D6E-409C-BE32-E72D297353CC}">
                <c16:uniqueId val="{00000005-D72B-4C3A-B979-ACC0025954B8}"/>
              </c:ext>
            </c:extLst>
          </c:dPt>
          <c:dPt>
            <c:idx val="4"/>
            <c:bubble3D val="0"/>
            <c:spPr>
              <a:solidFill>
                <a:schemeClr val="accent5"/>
              </a:solidFill>
              <a:ln w="19050">
                <a:solidFill>
                  <a:schemeClr val="bg1"/>
                </a:solidFill>
              </a:ln>
              <a:effectLst/>
            </c:spPr>
            <c:extLst>
              <c:ext xmlns:c16="http://schemas.microsoft.com/office/drawing/2014/chart" uri="{C3380CC4-5D6E-409C-BE32-E72D297353CC}">
                <c16:uniqueId val="{00000006-D72B-4C3A-B979-ACC0025954B8}"/>
              </c:ext>
            </c:extLst>
          </c:dPt>
          <c:dPt>
            <c:idx val="5"/>
            <c:bubble3D val="0"/>
            <c:spPr>
              <a:solidFill>
                <a:schemeClr val="accent6"/>
              </a:solidFill>
              <a:ln w="19050">
                <a:solidFill>
                  <a:schemeClr val="bg1"/>
                </a:solidFill>
              </a:ln>
              <a:effectLst/>
            </c:spPr>
            <c:extLst>
              <c:ext xmlns:c16="http://schemas.microsoft.com/office/drawing/2014/chart" uri="{C3380CC4-5D6E-409C-BE32-E72D297353CC}">
                <c16:uniqueId val="{00000007-D72B-4C3A-B979-ACC0025954B8}"/>
              </c:ext>
            </c:extLst>
          </c:dPt>
          <c:dPt>
            <c:idx val="6"/>
            <c:bubble3D val="0"/>
            <c:spPr>
              <a:solidFill>
                <a:srgbClr val="FFCB00"/>
              </a:solidFill>
              <a:ln w="19050">
                <a:solidFill>
                  <a:schemeClr val="bg1"/>
                </a:solidFill>
              </a:ln>
              <a:effectLst/>
            </c:spPr>
            <c:extLst>
              <c:ext xmlns:c16="http://schemas.microsoft.com/office/drawing/2014/chart" uri="{C3380CC4-5D6E-409C-BE32-E72D297353CC}">
                <c16:uniqueId val="{00000008-D72B-4C3A-B979-ACC0025954B8}"/>
              </c:ext>
            </c:extLst>
          </c:dPt>
          <c:dPt>
            <c:idx val="7"/>
            <c:bubble3D val="0"/>
            <c:spPr>
              <a:solidFill>
                <a:srgbClr val="24744A"/>
              </a:solidFill>
              <a:ln w="19050">
                <a:solidFill>
                  <a:schemeClr val="bg1"/>
                </a:solidFill>
              </a:ln>
              <a:effectLst/>
            </c:spPr>
            <c:extLst>
              <c:ext xmlns:c16="http://schemas.microsoft.com/office/drawing/2014/chart" uri="{C3380CC4-5D6E-409C-BE32-E72D297353CC}">
                <c16:uniqueId val="{00000009-D72B-4C3A-B979-ACC0025954B8}"/>
              </c:ext>
            </c:extLst>
          </c:dPt>
          <c:dPt>
            <c:idx val="8"/>
            <c:bubble3D val="0"/>
            <c:spPr>
              <a:solidFill>
                <a:srgbClr val="ADC0C9"/>
              </a:solidFill>
              <a:ln w="19050">
                <a:solidFill>
                  <a:schemeClr val="bg1"/>
                </a:solidFill>
              </a:ln>
              <a:effectLst/>
            </c:spPr>
            <c:extLst>
              <c:ext xmlns:c16="http://schemas.microsoft.com/office/drawing/2014/chart" uri="{C3380CC4-5D6E-409C-BE32-E72D297353CC}">
                <c16:uniqueId val="{0000000A-D72B-4C3A-B979-ACC0025954B8}"/>
              </c:ext>
            </c:extLst>
          </c:dPt>
          <c:dPt>
            <c:idx val="9"/>
            <c:bubble3D val="0"/>
            <c:spPr>
              <a:solidFill>
                <a:schemeClr val="tx1"/>
              </a:solidFill>
              <a:ln w="19050">
                <a:solidFill>
                  <a:schemeClr val="bg1"/>
                </a:solidFill>
              </a:ln>
              <a:effectLst/>
            </c:spPr>
            <c:extLst>
              <c:ext xmlns:c16="http://schemas.microsoft.com/office/drawing/2014/chart" uri="{C3380CC4-5D6E-409C-BE32-E72D297353CC}">
                <c16:uniqueId val="{0000000B-D72B-4C3A-B979-ACC0025954B8}"/>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sv-S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Resultat!$H$27:$H$29</c:f>
              <c:strCache>
                <c:ptCount val="3"/>
                <c:pt idx="0">
                  <c:v>Företagets egna fordon</c:v>
                </c:pt>
                <c:pt idx="1">
                  <c:v>Köpta "ej delade" godstransporter</c:v>
                </c:pt>
                <c:pt idx="2">
                  <c:v>Köpta "delade" godstransporter</c:v>
                </c:pt>
              </c:strCache>
            </c:strRef>
          </c:cat>
          <c:val>
            <c:numRef>
              <c:f>Resultat!$I$27:$I$29</c:f>
              <c:numCache>
                <c:formatCode>#,##0</c:formatCode>
                <c:ptCount val="3"/>
                <c:pt idx="0">
                  <c:v>0</c:v>
                </c:pt>
                <c:pt idx="1">
                  <c:v>0</c:v>
                </c:pt>
                <c:pt idx="2">
                  <c:v>0</c:v>
                </c:pt>
              </c:numCache>
            </c:numRef>
          </c:val>
          <c:extLst>
            <c:ext xmlns:c16="http://schemas.microsoft.com/office/drawing/2014/chart" uri="{C3380CC4-5D6E-409C-BE32-E72D297353CC}">
              <c16:uniqueId val="{00000000-D72B-4C3A-B979-ACC0025954B8}"/>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r>
              <a:rPr lang="en-US" sz="1600" b="1">
                <a:solidFill>
                  <a:sysClr val="windowText" lastClr="000000"/>
                </a:solidFill>
                <a:latin typeface="Calibri" panose="020F0502020204030204" pitchFamily="34" charset="0"/>
                <a:cs typeface="Calibri" panose="020F0502020204030204" pitchFamily="34" charset="0"/>
              </a:rPr>
              <a:t>Växthusgasutsläpp från byggmaterial</a:t>
            </a:r>
            <a:endParaRPr lang="en-US" sz="1600">
              <a:solidFill>
                <a:sysClr val="windowText" lastClr="000000"/>
              </a:solidFill>
              <a:latin typeface="Calibri" panose="020F0502020204030204" pitchFamily="34" charset="0"/>
              <a:cs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endParaRPr lang="sv-SE"/>
        </a:p>
      </c:txPr>
    </c:title>
    <c:autoTitleDeleted val="0"/>
    <c:plotArea>
      <c:layout/>
      <c:pieChart>
        <c:varyColors val="1"/>
        <c:ser>
          <c:idx val="0"/>
          <c:order val="0"/>
          <c:tx>
            <c:v>Byggmaterial</c:v>
          </c:tx>
          <c:dPt>
            <c:idx val="0"/>
            <c:bubble3D val="0"/>
            <c:spPr>
              <a:solidFill>
                <a:schemeClr val="accent1"/>
              </a:solidFill>
              <a:ln w="19050">
                <a:solidFill>
                  <a:schemeClr val="bg1"/>
                </a:solidFill>
              </a:ln>
              <a:effectLst/>
            </c:spPr>
            <c:extLst>
              <c:ext xmlns:c16="http://schemas.microsoft.com/office/drawing/2014/chart" uri="{C3380CC4-5D6E-409C-BE32-E72D297353CC}">
                <c16:uniqueId val="{00000002-D72B-4C3A-B979-ACC0025954B8}"/>
              </c:ext>
            </c:extLst>
          </c:dPt>
          <c:dPt>
            <c:idx val="1"/>
            <c:bubble3D val="0"/>
            <c:spPr>
              <a:solidFill>
                <a:schemeClr val="accent2"/>
              </a:solidFill>
              <a:ln w="19050">
                <a:solidFill>
                  <a:schemeClr val="bg1"/>
                </a:solidFill>
              </a:ln>
              <a:effectLst/>
            </c:spPr>
            <c:extLst>
              <c:ext xmlns:c16="http://schemas.microsoft.com/office/drawing/2014/chart" uri="{C3380CC4-5D6E-409C-BE32-E72D297353CC}">
                <c16:uniqueId val="{00000003-D72B-4C3A-B979-ACC0025954B8}"/>
              </c:ext>
            </c:extLst>
          </c:dPt>
          <c:dPt>
            <c:idx val="2"/>
            <c:bubble3D val="0"/>
            <c:spPr>
              <a:solidFill>
                <a:schemeClr val="accent3"/>
              </a:solidFill>
              <a:ln w="19050">
                <a:solidFill>
                  <a:schemeClr val="bg1"/>
                </a:solidFill>
              </a:ln>
              <a:effectLst/>
            </c:spPr>
            <c:extLst>
              <c:ext xmlns:c16="http://schemas.microsoft.com/office/drawing/2014/chart" uri="{C3380CC4-5D6E-409C-BE32-E72D297353CC}">
                <c16:uniqueId val="{00000004-D72B-4C3A-B979-ACC0025954B8}"/>
              </c:ext>
            </c:extLst>
          </c:dPt>
          <c:dPt>
            <c:idx val="3"/>
            <c:bubble3D val="0"/>
            <c:spPr>
              <a:solidFill>
                <a:schemeClr val="accent4"/>
              </a:solidFill>
              <a:ln w="19050">
                <a:solidFill>
                  <a:schemeClr val="bg1"/>
                </a:solidFill>
              </a:ln>
              <a:effectLst/>
            </c:spPr>
            <c:extLst>
              <c:ext xmlns:c16="http://schemas.microsoft.com/office/drawing/2014/chart" uri="{C3380CC4-5D6E-409C-BE32-E72D297353CC}">
                <c16:uniqueId val="{00000005-D72B-4C3A-B979-ACC0025954B8}"/>
              </c:ext>
            </c:extLst>
          </c:dPt>
          <c:dPt>
            <c:idx val="4"/>
            <c:bubble3D val="0"/>
            <c:spPr>
              <a:solidFill>
                <a:schemeClr val="accent5"/>
              </a:solidFill>
              <a:ln w="19050">
                <a:solidFill>
                  <a:schemeClr val="bg1"/>
                </a:solidFill>
              </a:ln>
              <a:effectLst/>
            </c:spPr>
            <c:extLst>
              <c:ext xmlns:c16="http://schemas.microsoft.com/office/drawing/2014/chart" uri="{C3380CC4-5D6E-409C-BE32-E72D297353CC}">
                <c16:uniqueId val="{00000006-D72B-4C3A-B979-ACC0025954B8}"/>
              </c:ext>
            </c:extLst>
          </c:dPt>
          <c:dPt>
            <c:idx val="5"/>
            <c:bubble3D val="0"/>
            <c:spPr>
              <a:solidFill>
                <a:schemeClr val="accent6"/>
              </a:solidFill>
              <a:ln w="19050">
                <a:solidFill>
                  <a:schemeClr val="bg1"/>
                </a:solidFill>
              </a:ln>
              <a:effectLst/>
            </c:spPr>
            <c:extLst>
              <c:ext xmlns:c16="http://schemas.microsoft.com/office/drawing/2014/chart" uri="{C3380CC4-5D6E-409C-BE32-E72D297353CC}">
                <c16:uniqueId val="{00000007-D72B-4C3A-B979-ACC0025954B8}"/>
              </c:ext>
            </c:extLst>
          </c:dPt>
          <c:dPt>
            <c:idx val="6"/>
            <c:bubble3D val="0"/>
            <c:spPr>
              <a:solidFill>
                <a:srgbClr val="FFCB00"/>
              </a:solidFill>
              <a:ln w="19050">
                <a:solidFill>
                  <a:schemeClr val="bg1"/>
                </a:solidFill>
              </a:ln>
              <a:effectLst/>
            </c:spPr>
            <c:extLst>
              <c:ext xmlns:c16="http://schemas.microsoft.com/office/drawing/2014/chart" uri="{C3380CC4-5D6E-409C-BE32-E72D297353CC}">
                <c16:uniqueId val="{00000008-D72B-4C3A-B979-ACC0025954B8}"/>
              </c:ext>
            </c:extLst>
          </c:dPt>
          <c:dPt>
            <c:idx val="7"/>
            <c:bubble3D val="0"/>
            <c:spPr>
              <a:solidFill>
                <a:srgbClr val="24744A"/>
              </a:solidFill>
              <a:ln w="19050">
                <a:solidFill>
                  <a:schemeClr val="bg1"/>
                </a:solidFill>
              </a:ln>
              <a:effectLst/>
            </c:spPr>
            <c:extLst>
              <c:ext xmlns:c16="http://schemas.microsoft.com/office/drawing/2014/chart" uri="{C3380CC4-5D6E-409C-BE32-E72D297353CC}">
                <c16:uniqueId val="{00000009-D72B-4C3A-B979-ACC0025954B8}"/>
              </c:ext>
            </c:extLst>
          </c:dPt>
          <c:dPt>
            <c:idx val="8"/>
            <c:bubble3D val="0"/>
            <c:spPr>
              <a:solidFill>
                <a:srgbClr val="ADC0C9"/>
              </a:solidFill>
              <a:ln w="19050">
                <a:solidFill>
                  <a:schemeClr val="bg1"/>
                </a:solidFill>
              </a:ln>
              <a:effectLst/>
            </c:spPr>
            <c:extLst>
              <c:ext xmlns:c16="http://schemas.microsoft.com/office/drawing/2014/chart" uri="{C3380CC4-5D6E-409C-BE32-E72D297353CC}">
                <c16:uniqueId val="{0000000A-D72B-4C3A-B979-ACC0025954B8}"/>
              </c:ext>
            </c:extLst>
          </c:dPt>
          <c:dPt>
            <c:idx val="9"/>
            <c:bubble3D val="0"/>
            <c:spPr>
              <a:solidFill>
                <a:schemeClr val="tx1"/>
              </a:solidFill>
              <a:ln w="19050">
                <a:solidFill>
                  <a:schemeClr val="bg1"/>
                </a:solidFill>
              </a:ln>
              <a:effectLst/>
            </c:spPr>
            <c:extLst>
              <c:ext xmlns:c16="http://schemas.microsoft.com/office/drawing/2014/chart" uri="{C3380CC4-5D6E-409C-BE32-E72D297353CC}">
                <c16:uniqueId val="{0000000B-D72B-4C3A-B979-ACC0025954B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A50-4621-A631-69B2A83B558B}"/>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A50-4621-A631-69B2A83B558B}"/>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A50-4621-A631-69B2A83B558B}"/>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A50-4621-A631-69B2A83B558B}"/>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A50-4621-A631-69B2A83B558B}"/>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AA50-4621-A631-69B2A83B558B}"/>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Resultat!$H$34:$H$49</c:f>
              <c:strCache>
                <c:ptCount val="16"/>
                <c:pt idx="0">
                  <c:v>Fabriksbetong</c:v>
                </c:pt>
                <c:pt idx="1">
                  <c:v>Betongvaror</c:v>
                </c:pt>
                <c:pt idx="2">
                  <c:v>Bruk och bindemedel</c:v>
                </c:pt>
                <c:pt idx="3">
                  <c:v>Byggskivor</c:v>
                </c:pt>
                <c:pt idx="4">
                  <c:v>Färg och fog</c:v>
                </c:pt>
                <c:pt idx="5">
                  <c:v>Fönster, dörrar och glas</c:v>
                </c:pt>
                <c:pt idx="6">
                  <c:v>Isolering</c:v>
                </c:pt>
                <c:pt idx="7">
                  <c:v>Murblock och tegel</c:v>
                </c:pt>
                <c:pt idx="8">
                  <c:v>Plast- och gummivaror</c:v>
                </c:pt>
                <c:pt idx="9">
                  <c:v>Solceller</c:v>
                </c:pt>
                <c:pt idx="10">
                  <c:v>Sten- och grusmaterial</c:v>
                </c:pt>
                <c:pt idx="11">
                  <c:v>Stål och andra metaller</c:v>
                </c:pt>
                <c:pt idx="12">
                  <c:v>Trävaror</c:v>
                </c:pt>
                <c:pt idx="13">
                  <c:v>Tätskikt</c:v>
                </c:pt>
                <c:pt idx="14">
                  <c:v>Övriga material</c:v>
                </c:pt>
                <c:pt idx="15">
                  <c:v>Andra material/egna beräkningar</c:v>
                </c:pt>
              </c:strCache>
            </c:strRef>
          </c:cat>
          <c:val>
            <c:numRef>
              <c:f>Resultat!$I$34:$I$49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D72B-4C3A-B979-ACC0025954B8}"/>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533400</xdr:colOff>
      <xdr:row>0</xdr:row>
      <xdr:rowOff>9524</xdr:rowOff>
    </xdr:from>
    <xdr:to>
      <xdr:col>12</xdr:col>
      <xdr:colOff>361949</xdr:colOff>
      <xdr:row>50</xdr:row>
      <xdr:rowOff>133350</xdr:rowOff>
    </xdr:to>
    <xdr:sp macro="" textlink="">
      <xdr:nvSpPr>
        <xdr:cNvPr id="2" name="Text Box 1">
          <a:extLst>
            <a:ext uri="{FF2B5EF4-FFF2-40B4-BE49-F238E27FC236}">
              <a16:creationId xmlns:a16="http://schemas.microsoft.com/office/drawing/2014/main" id="{A2F80A86-016B-4DC6-AFAC-B9A8A8218A8D}"/>
            </a:ext>
          </a:extLst>
        </xdr:cNvPr>
        <xdr:cNvSpPr txBox="1">
          <a:spLocks noChangeArrowheads="1"/>
        </xdr:cNvSpPr>
      </xdr:nvSpPr>
      <xdr:spPr bwMode="auto">
        <a:xfrm>
          <a:off x="533400" y="9524"/>
          <a:ext cx="7143749" cy="96488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50800">
              <a:solidFill>
                <a:srgbClr xmlns:mc="http://schemas.openxmlformats.org/markup-compatibility/2006" val="CCFFCC" mc:Ignorable="a14" a14:legacySpreadsheetColorIndex="42"/>
              </a:solidFill>
              <a:miter lim="800000"/>
              <a:headEnd/>
              <a:tailEnd/>
            </a14:hiddenLine>
          </a:ext>
        </a:extLst>
      </xdr:spPr>
      <xdr:txBody>
        <a:bodyPr vertOverflow="clip" wrap="square" lIns="36576" tIns="27432" rIns="0" bIns="0" anchor="t" upright="1"/>
        <a:lstStyle/>
        <a:p>
          <a:pPr algn="l" rtl="0">
            <a:defRPr sz="1000"/>
          </a:pPr>
          <a:endParaRPr lang="sv-SE" sz="1200" b="1" i="0" u="none" strike="noStrike" baseline="0">
            <a:solidFill>
              <a:srgbClr val="000000"/>
            </a:solidFill>
            <a:latin typeface="Arial"/>
            <a:cs typeface="Arial"/>
          </a:endParaRPr>
        </a:p>
        <a:p>
          <a:pPr algn="l" rtl="0">
            <a:defRPr sz="1000"/>
          </a:pPr>
          <a:endParaRPr lang="sv-SE" sz="1200" b="1" i="0" u="none" strike="noStrike" baseline="0">
            <a:solidFill>
              <a:srgbClr val="000000"/>
            </a:solidFill>
            <a:latin typeface="+mn-lt"/>
            <a:cs typeface="Arial"/>
          </a:endParaRPr>
        </a:p>
        <a:p>
          <a:pPr algn="l" rtl="0">
            <a:defRPr sz="1000"/>
          </a:pPr>
          <a:r>
            <a:rPr lang="sv-SE" sz="1200" b="1" i="0" u="none" strike="noStrike" baseline="0">
              <a:solidFill>
                <a:srgbClr val="000000"/>
              </a:solidFill>
              <a:latin typeface="+mn-lt"/>
              <a:cs typeface="Arial"/>
            </a:rPr>
            <a:t>                             Verktyg för beräkning och kartläggning av växthusgasutsläpp för företag      	         	   inom bygg- och anläggningssektorn</a:t>
          </a:r>
          <a:endParaRPr lang="sv-SE" sz="1000" b="0" i="0" u="none" strike="noStrike" baseline="0">
            <a:solidFill>
              <a:srgbClr val="000000"/>
            </a:solidFill>
            <a:latin typeface="+mn-lt"/>
            <a:cs typeface="Arial"/>
          </a:endParaRPr>
        </a:p>
        <a:p>
          <a:pPr algn="l" rtl="0">
            <a:defRPr sz="1000"/>
          </a:pPr>
          <a:endParaRPr lang="sv-SE" sz="1000" b="0" i="0" u="none" strike="noStrike" baseline="0">
            <a:solidFill>
              <a:srgbClr val="000000"/>
            </a:solidFill>
            <a:latin typeface="+mn-lt"/>
            <a:cs typeface="Arial"/>
          </a:endParaRPr>
        </a:p>
        <a:p>
          <a:pPr algn="l" rtl="0">
            <a:defRPr sz="1000"/>
          </a:pPr>
          <a:endParaRPr lang="sv-SE" sz="1000" b="0" i="0" u="none" strike="noStrike" baseline="0">
            <a:solidFill>
              <a:srgbClr val="000000"/>
            </a:solidFill>
            <a:latin typeface="+mn-lt"/>
            <a:cs typeface="Arial"/>
          </a:endParaRPr>
        </a:p>
        <a:p>
          <a:pPr algn="l" rtl="0">
            <a:defRPr sz="1000"/>
          </a:pPr>
          <a:endParaRPr lang="sv-SE" sz="1100" b="0" i="0" u="none" strike="noStrike" baseline="0">
            <a:solidFill>
              <a:schemeClr val="tx1"/>
            </a:solidFill>
            <a:latin typeface="+mn-lt"/>
            <a:cs typeface="Arial"/>
          </a:endParaRPr>
        </a:p>
        <a:p>
          <a:pPr algn="l" rtl="0">
            <a:defRPr sz="1000"/>
          </a:pPr>
          <a:r>
            <a:rPr lang="sv-SE" sz="1100" b="1" i="0" u="none" strike="noStrike" baseline="0">
              <a:solidFill>
                <a:schemeClr val="tx1"/>
              </a:solidFill>
              <a:latin typeface="+mn-lt"/>
              <a:cs typeface="Arial"/>
            </a:rPr>
            <a:t>Version nr 2</a:t>
          </a:r>
        </a:p>
        <a:p>
          <a:pPr algn="l" rtl="0">
            <a:defRPr sz="1000"/>
          </a:pPr>
          <a:r>
            <a:rPr lang="sv-SE" sz="1100" b="1" i="0" u="none" strike="noStrike" baseline="0">
              <a:solidFill>
                <a:schemeClr val="tx1"/>
              </a:solidFill>
              <a:latin typeface="+mn-lt"/>
              <a:cs typeface="Arial"/>
            </a:rPr>
            <a:t>Uppdatering: 2023-04</a:t>
          </a:r>
        </a:p>
        <a:p>
          <a:pPr algn="l" rtl="0">
            <a:defRPr sz="1000"/>
          </a:pPr>
          <a:r>
            <a:rPr lang="sv-SE" sz="1100" b="1" i="0" u="none" strike="noStrike" baseline="0">
              <a:solidFill>
                <a:schemeClr val="tx1"/>
              </a:solidFill>
              <a:latin typeface="+mn-lt"/>
              <a:cs typeface="Arial"/>
            </a:rPr>
            <a:t>Ursprunglig version: 2021-02</a:t>
          </a:r>
        </a:p>
        <a:p>
          <a:pPr algn="l" rtl="0">
            <a:defRPr sz="1000"/>
          </a:pPr>
          <a:endParaRPr lang="sv-SE" sz="1100" b="0" i="0" u="none" strike="noStrike" baseline="0">
            <a:solidFill>
              <a:schemeClr val="tx1"/>
            </a:solidFill>
            <a:latin typeface="+mn-lt"/>
            <a:cs typeface="Arial"/>
          </a:endParaRPr>
        </a:p>
        <a:p>
          <a:pPr algn="l" rtl="0">
            <a:defRPr sz="1000"/>
          </a:pPr>
          <a:r>
            <a:rPr lang="sv-SE" sz="1100" b="0" i="0" u="none" strike="noStrike" baseline="0">
              <a:solidFill>
                <a:schemeClr val="tx1"/>
              </a:solidFill>
              <a:latin typeface="+mn-lt"/>
              <a:cs typeface="Arial"/>
            </a:rPr>
            <a:t>Detta verktyg är framtaget för bygg- och anläggningsföretag som vill beräkna sin årliga klimatpåverkan. Det riktar sig först och främst till små och medelstora företag inom sektorn. Om företaget har mer än 500 anställda eller ska sätta mål om nettonoll enligt Science Based Targets Initiatives (SBTi) ställs högre krav för vissa klimatberäkningar än vad detta verktyg erbjuder.  </a:t>
          </a:r>
        </a:p>
        <a:p>
          <a:pPr algn="l" rtl="0">
            <a:defRPr sz="1000"/>
          </a:pPr>
          <a:endParaRPr lang="sv-SE" sz="1100" b="0" i="0" u="none" strike="noStrike" baseline="0">
            <a:solidFill>
              <a:schemeClr val="tx1"/>
            </a:solidFill>
            <a:latin typeface="+mn-lt"/>
            <a:cs typeface="Arial"/>
          </a:endParaRPr>
        </a:p>
        <a:p>
          <a:pPr algn="l" rtl="0">
            <a:defRPr sz="1000"/>
          </a:pPr>
          <a:r>
            <a:rPr lang="sv-SE" sz="1100" b="0" i="0" u="none" strike="noStrike" baseline="0">
              <a:solidFill>
                <a:schemeClr val="tx1"/>
              </a:solidFill>
              <a:latin typeface="+mn-lt"/>
              <a:cs typeface="Arial"/>
            </a:rPr>
            <a:t>Verktyget kan användas för beräkningar med olika syften och med olika noggranhetsgrad. Dels för att göra översiktliga beräkningar för att förstå storleksordningar och ta reda på vad som är stort och smått och var i verksamheten det lönar sig mest med klimatförbättrande åtgärder. Det är även möjligt att göra en fullständig beräkning för att redovisa era växthusgasutsläpp och kunna följa upp åtgärder för att sänka er klimatpåverkan.  </a:t>
          </a:r>
        </a:p>
        <a:p>
          <a:pPr algn="l" rtl="0">
            <a:defRPr sz="1000"/>
          </a:pPr>
          <a:endParaRPr lang="sv-SE" sz="1100" b="0" i="0" u="none" strike="noStrike" baseline="0">
            <a:solidFill>
              <a:schemeClr val="tx1"/>
            </a:solidFill>
            <a:latin typeface="+mn-lt"/>
            <a:cs typeface="Arial"/>
          </a:endParaRPr>
        </a:p>
        <a:p>
          <a:pPr algn="l" rtl="0">
            <a:defRPr sz="1000"/>
          </a:pPr>
          <a:r>
            <a:rPr lang="sv-SE" sz="1100" b="0" i="0" u="none" strike="noStrike" baseline="0">
              <a:solidFill>
                <a:schemeClr val="tx1"/>
              </a:solidFill>
              <a:latin typeface="+mn-lt"/>
              <a:cs typeface="Arial"/>
            </a:rPr>
            <a:t>Beräkna de klimatutsläpp som företaget har möjlighet att påverka. Börja med att identifiera vilka klimatutsläpp som är relevanta. De flesta bygg- och anläggningsföretag har fyra betydande klimatpåverkande områden, vilka är möjliga att klimatberäkna i detta verktyg.</a:t>
          </a:r>
        </a:p>
        <a:p>
          <a:pPr algn="l" rtl="0">
            <a:defRPr sz="1000"/>
          </a:pPr>
          <a:endParaRPr lang="sv-SE" sz="1100" b="0" i="0" u="none" strike="noStrike" baseline="0">
            <a:solidFill>
              <a:schemeClr val="tx1"/>
            </a:solidFill>
            <a:latin typeface="+mn-lt"/>
            <a:cs typeface="Arial"/>
          </a:endParaRPr>
        </a:p>
        <a:p>
          <a:pPr algn="l" rtl="0">
            <a:defRPr sz="1000"/>
          </a:pPr>
          <a:r>
            <a:rPr lang="sv-SE" sz="1100" b="1" i="0" u="none" strike="noStrike" baseline="0">
              <a:solidFill>
                <a:schemeClr val="tx1"/>
              </a:solidFill>
              <a:latin typeface="+mn-lt"/>
              <a:cs typeface="Arial"/>
            </a:rPr>
            <a:t>1. Resor och transporter </a:t>
          </a:r>
          <a:r>
            <a:rPr lang="sv-SE" sz="1100" b="0" i="0" u="none" strike="noStrike" baseline="0">
              <a:solidFill>
                <a:schemeClr val="tx1"/>
              </a:solidFill>
              <a:latin typeface="+mn-lt"/>
              <a:cs typeface="Arial"/>
            </a:rPr>
            <a:t>- Där utsläpp från vägfordon och flygresor är viktigast att beräkna.</a:t>
          </a:r>
        </a:p>
        <a:p>
          <a:pPr algn="l" rtl="0">
            <a:defRPr sz="1000"/>
          </a:pPr>
          <a:r>
            <a:rPr lang="sv-SE" sz="1100" b="1" i="0" u="none" strike="noStrike" baseline="0">
              <a:solidFill>
                <a:schemeClr val="tx1"/>
              </a:solidFill>
              <a:latin typeface="+mn-lt"/>
              <a:cs typeface="Arial"/>
            </a:rPr>
            <a:t>2. Arbetsmaskiner </a:t>
          </a:r>
          <a:r>
            <a:rPr lang="sv-SE" sz="1100" b="0" i="0" u="none" strike="noStrike" baseline="0">
              <a:solidFill>
                <a:schemeClr val="tx1"/>
              </a:solidFill>
              <a:latin typeface="+mn-lt"/>
              <a:cs typeface="Arial"/>
            </a:rPr>
            <a:t>- Framförallt för anläggningsföretag är detta ett viktig område att klimatberäkna.</a:t>
          </a:r>
        </a:p>
        <a:p>
          <a:pPr algn="l" rtl="0">
            <a:defRPr sz="1000"/>
          </a:pPr>
          <a:r>
            <a:rPr lang="sv-SE" sz="1100" b="1" i="0" u="none" strike="noStrike" baseline="0">
              <a:solidFill>
                <a:schemeClr val="tx1"/>
              </a:solidFill>
              <a:latin typeface="+mn-lt"/>
              <a:cs typeface="Arial"/>
            </a:rPr>
            <a:t>3. Material </a:t>
          </a:r>
          <a:r>
            <a:rPr lang="sv-SE" sz="1100" b="0" i="0" u="none" strike="noStrike" baseline="0">
              <a:solidFill>
                <a:schemeClr val="tx1"/>
              </a:solidFill>
              <a:latin typeface="+mn-lt"/>
              <a:cs typeface="Arial"/>
            </a:rPr>
            <a:t>- Företag som har möjlighet att påverka konstruktion och och materialval bör beräkna klimatpåverkan från använda material.</a:t>
          </a:r>
        </a:p>
        <a:p>
          <a:pPr algn="l" rtl="0">
            <a:defRPr sz="1000"/>
          </a:pPr>
          <a:r>
            <a:rPr lang="sv-SE" sz="1100" b="1" i="0" u="none" strike="noStrike" baseline="0">
              <a:solidFill>
                <a:schemeClr val="tx1"/>
              </a:solidFill>
              <a:latin typeface="+mn-lt"/>
              <a:cs typeface="Arial"/>
            </a:rPr>
            <a:t>4. Energi </a:t>
          </a:r>
          <a:r>
            <a:rPr lang="sv-SE" sz="1100" b="0" i="0" u="none" strike="noStrike" baseline="0">
              <a:solidFill>
                <a:schemeClr val="tx1"/>
              </a:solidFill>
              <a:latin typeface="+mn-lt"/>
              <a:cs typeface="Arial"/>
            </a:rPr>
            <a:t>- Beräkna klimatpåverkan från köpt energi och köpta energibränslen. </a:t>
          </a:r>
          <a:r>
            <a:rPr lang="sv-SE" sz="1100" b="0" i="0" u="none" strike="noStrike" baseline="0">
              <a:solidFill>
                <a:sysClr val="windowText" lastClr="000000"/>
              </a:solidFill>
              <a:latin typeface="+mn-lt"/>
              <a:cs typeface="Arial"/>
            </a:rPr>
            <a:t>Om företaget har möjlighet att påverka en fastighets energilösning bör andra metoder användas för de besluten.</a:t>
          </a:r>
        </a:p>
        <a:p>
          <a:pPr algn="l" rtl="0">
            <a:defRPr sz="1000"/>
          </a:pPr>
          <a:endParaRPr lang="sv-SE" sz="1100" b="0" i="0" u="none" strike="noStrike" baseline="0">
            <a:solidFill>
              <a:schemeClr val="tx1"/>
            </a:solidFill>
            <a:latin typeface="+mn-lt"/>
            <a:cs typeface="Arial"/>
          </a:endParaRPr>
        </a:p>
        <a:p>
          <a:pPr algn="l" rtl="0">
            <a:defRPr sz="1000"/>
          </a:pPr>
          <a:r>
            <a:rPr lang="sv-SE" sz="1100" b="0" i="0" u="none" strike="noStrike" baseline="0">
              <a:solidFill>
                <a:schemeClr val="tx1"/>
              </a:solidFill>
              <a:latin typeface="+mn-lt"/>
              <a:cs typeface="Arial"/>
            </a:rPr>
            <a:t>Detta verktyg hjälper även till att göra en scopeindelning av företagets växthusgasutsläpp enligt GHG protokollets standarder.</a:t>
          </a:r>
        </a:p>
        <a:p>
          <a:pPr algn="l" rtl="0">
            <a:defRPr sz="1000"/>
          </a:pPr>
          <a:r>
            <a:rPr lang="sv-SE" sz="1100" b="0" i="0" u="none" strike="noStrike" baseline="0">
              <a:solidFill>
                <a:schemeClr val="tx1"/>
              </a:solidFill>
              <a:latin typeface="+mn-lt"/>
              <a:cs typeface="Arial"/>
            </a:rPr>
            <a:t>Med en scopeindelning av växthusgasutläsppen blir det tydligare för företaget vilka utsläpp som är direkta och där företaget har störst rådighet över och vilka som är indirekta och sker utanför företagets gränser. </a:t>
          </a:r>
        </a:p>
        <a:p>
          <a:pPr algn="l" rtl="0">
            <a:defRPr sz="1000"/>
          </a:pPr>
          <a:endParaRPr lang="sv-SE" sz="1100" b="0" i="0" u="none" strike="noStrike" baseline="0">
            <a:solidFill>
              <a:schemeClr val="tx1"/>
            </a:solidFill>
            <a:latin typeface="+mn-lt"/>
            <a:cs typeface="Arial"/>
          </a:endParaRPr>
        </a:p>
        <a:p>
          <a:r>
            <a:rPr lang="sv-SE" sz="1100" b="1" i="0">
              <a:effectLst/>
              <a:latin typeface="+mn-lt"/>
              <a:ea typeface="+mn-ea"/>
              <a:cs typeface="+mn-cs"/>
            </a:rPr>
            <a:t>Scope 1</a:t>
          </a:r>
          <a:r>
            <a:rPr lang="sv-SE" sz="1100" b="0" i="0">
              <a:effectLst/>
              <a:latin typeface="+mn-lt"/>
              <a:ea typeface="+mn-ea"/>
              <a:cs typeface="+mn-cs"/>
            </a:rPr>
            <a:t> innefattar verksamhetens direkta utsläpp från källor som ägs eller kontrolleras av företaget. Exempel är egna</a:t>
          </a:r>
          <a:r>
            <a:rPr lang="sv-SE" sz="1100" b="0" i="0" baseline="0">
              <a:effectLst/>
              <a:latin typeface="+mn-lt"/>
              <a:ea typeface="+mn-ea"/>
              <a:cs typeface="+mn-cs"/>
            </a:rPr>
            <a:t> fabriker, fordon &amp; arbetsmaskiner.</a:t>
          </a:r>
          <a:endParaRPr lang="sv-SE" sz="1100" b="1" i="0">
            <a:effectLst/>
            <a:latin typeface="+mn-lt"/>
            <a:ea typeface="+mn-ea"/>
            <a:cs typeface="+mn-cs"/>
          </a:endParaRPr>
        </a:p>
        <a:p>
          <a:endParaRPr lang="sv-SE" sz="1100" b="1" i="0">
            <a:effectLst/>
            <a:latin typeface="+mn-lt"/>
            <a:ea typeface="+mn-ea"/>
            <a:cs typeface="+mn-cs"/>
          </a:endParaRPr>
        </a:p>
        <a:p>
          <a:r>
            <a:rPr lang="sv-SE" sz="1100" b="1" i="0">
              <a:effectLst/>
              <a:latin typeface="+mn-lt"/>
              <a:ea typeface="+mn-ea"/>
              <a:cs typeface="+mn-cs"/>
            </a:rPr>
            <a:t>Scope 2</a:t>
          </a:r>
          <a:r>
            <a:rPr lang="sv-SE" sz="1100" b="0" i="0">
              <a:effectLst/>
              <a:latin typeface="+mn-lt"/>
              <a:ea typeface="+mn-ea"/>
              <a:cs typeface="+mn-cs"/>
            </a:rPr>
            <a:t> består av indirekta utsläpp från inköpt el, värme och kyla.</a:t>
          </a:r>
        </a:p>
        <a:p>
          <a:endParaRPr lang="sv-SE" sz="1100" b="1" i="0">
            <a:effectLst/>
            <a:latin typeface="+mn-lt"/>
            <a:ea typeface="+mn-ea"/>
            <a:cs typeface="+mn-cs"/>
          </a:endParaRPr>
        </a:p>
        <a:p>
          <a:r>
            <a:rPr lang="sv-SE" sz="1100" b="1" i="0">
              <a:effectLst/>
              <a:latin typeface="+mn-lt"/>
              <a:ea typeface="+mn-ea"/>
              <a:cs typeface="+mn-cs"/>
            </a:rPr>
            <a:t>Scope 3</a:t>
          </a:r>
          <a:r>
            <a:rPr lang="sv-SE" sz="1100" b="0" i="0">
              <a:effectLst/>
              <a:latin typeface="+mn-lt"/>
              <a:ea typeface="+mn-ea"/>
              <a:cs typeface="+mn-cs"/>
            </a:rPr>
            <a:t> omfattar alla de utsläpp som verksamheten ger upphov till i sin värdekedja, både uppströms och nedströms, men där</a:t>
          </a:r>
          <a:r>
            <a:rPr lang="sv-SE" sz="1100" b="0" i="0" baseline="0">
              <a:effectLst/>
              <a:latin typeface="+mn-lt"/>
              <a:ea typeface="+mn-ea"/>
              <a:cs typeface="+mn-cs"/>
            </a:rPr>
            <a:t> de direkta utsläppen sker utanför företagets egna gränser</a:t>
          </a:r>
          <a:r>
            <a:rPr lang="sv-SE" sz="1100" b="0" i="0">
              <a:effectLst/>
              <a:latin typeface="+mn-lt"/>
              <a:ea typeface="+mn-ea"/>
              <a:cs typeface="+mn-cs"/>
            </a:rPr>
            <a:t>.</a:t>
          </a:r>
          <a:r>
            <a:rPr lang="sv-SE" sz="1100" b="0" i="0" baseline="0">
              <a:effectLst/>
              <a:latin typeface="+mn-lt"/>
              <a:ea typeface="+mn-ea"/>
              <a:cs typeface="+mn-cs"/>
            </a:rPr>
            <a:t> Här innefattas bland annat </a:t>
          </a:r>
          <a:r>
            <a:rPr lang="sv-SE" sz="1100" b="0" i="0">
              <a:effectLst/>
              <a:latin typeface="+mn-lt"/>
              <a:ea typeface="+mn-ea"/>
              <a:cs typeface="+mn-cs"/>
            </a:rPr>
            <a:t>klimatpåverkan från inköpta varor eller tjänster, eller utsläpp från användningen av en produkt som företaget</a:t>
          </a:r>
          <a:r>
            <a:rPr lang="sv-SE" sz="1100" b="0" i="0" baseline="0">
              <a:effectLst/>
              <a:latin typeface="+mn-lt"/>
              <a:ea typeface="+mn-ea"/>
              <a:cs typeface="+mn-cs"/>
            </a:rPr>
            <a:t> tillverkat. Detta verktyg ger enbart möjlighet att beräkna några (de största) scope 3 utsläppen som ett bygg- och anläggninsföretag har. För en fullständig scope 3 beräkning hänvisar vi till de metoder som föreskrivs i GHG protokollet.</a:t>
          </a:r>
          <a:endParaRPr lang="sv-SE" sz="1100" b="0" i="0">
            <a:effectLst/>
            <a:latin typeface="+mn-lt"/>
            <a:ea typeface="+mn-ea"/>
            <a:cs typeface="+mn-cs"/>
          </a:endParaRPr>
        </a:p>
        <a:p>
          <a:pPr algn="l" rtl="0">
            <a:defRPr sz="1000"/>
          </a:pPr>
          <a:endParaRPr lang="sv-SE" sz="1100" b="0" i="0" u="none" strike="noStrike" baseline="0">
            <a:solidFill>
              <a:schemeClr val="tx1"/>
            </a:solidFill>
            <a:latin typeface="+mn-lt"/>
            <a:cs typeface="Arial"/>
          </a:endParaRPr>
        </a:p>
        <a:p>
          <a:pPr algn="l" rtl="0">
            <a:defRPr sz="1000"/>
          </a:pPr>
          <a:r>
            <a:rPr lang="sv-SE" sz="1100" b="0" i="0" u="none" strike="noStrike" baseline="0">
              <a:solidFill>
                <a:schemeClr val="tx1"/>
              </a:solidFill>
              <a:latin typeface="+mn-lt"/>
              <a:cs typeface="Arial"/>
            </a:rPr>
            <a:t>Företaget som använder verktyget behöver bara fylla i de celler som har grön bakgrund. Övriga celler i verktyget är låsta med lösenord och kan därmed inte justeras.</a:t>
          </a:r>
        </a:p>
        <a:p>
          <a:pPr algn="l" rtl="0">
            <a:defRPr sz="1000"/>
          </a:pPr>
          <a:endParaRPr lang="sv-SE" sz="1100" b="0" i="0" u="none" strike="noStrike" baseline="0">
            <a:solidFill>
              <a:schemeClr val="tx1"/>
            </a:solidFill>
            <a:latin typeface="+mn-lt"/>
            <a:cs typeface="Arial"/>
          </a:endParaRPr>
        </a:p>
        <a:p>
          <a:pPr algn="l" rtl="0">
            <a:defRPr sz="1000"/>
          </a:pPr>
          <a:r>
            <a:rPr lang="sv-SE" sz="1100" b="0" i="0" u="none" strike="noStrike" baseline="0">
              <a:solidFill>
                <a:schemeClr val="tx1"/>
              </a:solidFill>
              <a:latin typeface="+mn-lt"/>
              <a:cs typeface="Arial"/>
            </a:rPr>
            <a:t>Med vänlig hälsning</a:t>
          </a:r>
        </a:p>
        <a:p>
          <a:pPr algn="l" rtl="0">
            <a:defRPr sz="1000"/>
          </a:pPr>
          <a:endParaRPr lang="sv-SE" sz="1100" b="0" i="0" u="none" strike="noStrike" baseline="0">
            <a:solidFill>
              <a:schemeClr val="tx1"/>
            </a:solidFill>
            <a:latin typeface="+mn-lt"/>
            <a:cs typeface="Arial"/>
          </a:endParaRPr>
        </a:p>
        <a:p>
          <a:pPr algn="l" rtl="0">
            <a:defRPr sz="1000"/>
          </a:pPr>
          <a:r>
            <a:rPr lang="sv-SE" sz="1100" b="0" i="0" u="none" strike="noStrike" baseline="0">
              <a:solidFill>
                <a:schemeClr val="tx1"/>
              </a:solidFill>
              <a:latin typeface="+mn-lt"/>
              <a:cs typeface="Arial"/>
            </a:rPr>
            <a:t>Byggföretagen, 2023</a:t>
          </a:r>
        </a:p>
        <a:p>
          <a:pPr algn="l" rtl="0">
            <a:defRPr sz="1000"/>
          </a:pPr>
          <a:endParaRPr lang="sv-SE" sz="1000" b="0" i="0" u="none" strike="noStrike" baseline="0">
            <a:solidFill>
              <a:schemeClr val="tx1"/>
            </a:solidFill>
            <a:latin typeface="Arial"/>
            <a:cs typeface="Arial"/>
          </a:endParaRPr>
        </a:p>
      </xdr:txBody>
    </xdr:sp>
    <xdr:clientData/>
  </xdr:twoCellAnchor>
  <xdr:twoCellAnchor editAs="oneCell">
    <xdr:from>
      <xdr:col>1</xdr:col>
      <xdr:colOff>1</xdr:colOff>
      <xdr:row>1</xdr:row>
      <xdr:rowOff>76199</xdr:rowOff>
    </xdr:from>
    <xdr:to>
      <xdr:col>1</xdr:col>
      <xdr:colOff>542858</xdr:colOff>
      <xdr:row>4</xdr:row>
      <xdr:rowOff>180889</xdr:rowOff>
    </xdr:to>
    <xdr:pic>
      <xdr:nvPicPr>
        <xdr:cNvPr id="4" name="Bildobjekt 3">
          <a:extLst>
            <a:ext uri="{FF2B5EF4-FFF2-40B4-BE49-F238E27FC236}">
              <a16:creationId xmlns:a16="http://schemas.microsoft.com/office/drawing/2014/main" id="{231274E8-A3A6-A9D2-4CF4-4E2E03353477}"/>
            </a:ext>
          </a:extLst>
        </xdr:cNvPr>
        <xdr:cNvPicPr>
          <a:picLocks noChangeAspect="1"/>
        </xdr:cNvPicPr>
      </xdr:nvPicPr>
      <xdr:blipFill>
        <a:blip xmlns:r="http://schemas.openxmlformats.org/officeDocument/2006/relationships" r:embed="rId1"/>
        <a:stretch>
          <a:fillRect/>
        </a:stretch>
      </xdr:blipFill>
      <xdr:spPr>
        <a:xfrm>
          <a:off x="609601" y="266699"/>
          <a:ext cx="542857" cy="6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504825</xdr:colOff>
      <xdr:row>31</xdr:row>
      <xdr:rowOff>9525</xdr:rowOff>
    </xdr:from>
    <xdr:to>
      <xdr:col>23</xdr:col>
      <xdr:colOff>389625</xdr:colOff>
      <xdr:row>59</xdr:row>
      <xdr:rowOff>75525</xdr:rowOff>
    </xdr:to>
    <xdr:graphicFrame macro="">
      <xdr:nvGraphicFramePr>
        <xdr:cNvPr id="2" name="Diagram 1">
          <a:extLst>
            <a:ext uri="{FF2B5EF4-FFF2-40B4-BE49-F238E27FC236}">
              <a16:creationId xmlns:a16="http://schemas.microsoft.com/office/drawing/2014/main" id="{BA9CA724-53B7-4F5A-92F5-A3F06DC5AC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104775</xdr:rowOff>
    </xdr:from>
    <xdr:to>
      <xdr:col>11</xdr:col>
      <xdr:colOff>494400</xdr:colOff>
      <xdr:row>59</xdr:row>
      <xdr:rowOff>170775</xdr:rowOff>
    </xdr:to>
    <xdr:graphicFrame macro="">
      <xdr:nvGraphicFramePr>
        <xdr:cNvPr id="4" name="Diagram 3">
          <a:extLst>
            <a:ext uri="{FF2B5EF4-FFF2-40B4-BE49-F238E27FC236}">
              <a16:creationId xmlns:a16="http://schemas.microsoft.com/office/drawing/2014/main" id="{1F05EBB4-B593-4FD2-A8B8-A04D7D1FA9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504824</xdr:colOff>
      <xdr:row>2</xdr:row>
      <xdr:rowOff>161925</xdr:rowOff>
    </xdr:from>
    <xdr:to>
      <xdr:col>23</xdr:col>
      <xdr:colOff>389624</xdr:colOff>
      <xdr:row>31</xdr:row>
      <xdr:rowOff>37425</xdr:rowOff>
    </xdr:to>
    <xdr:graphicFrame macro="">
      <xdr:nvGraphicFramePr>
        <xdr:cNvPr id="6" name="Diagram 5">
          <a:extLst>
            <a:ext uri="{FF2B5EF4-FFF2-40B4-BE49-F238E27FC236}">
              <a16:creationId xmlns:a16="http://schemas.microsoft.com/office/drawing/2014/main" id="{4341D8E8-C516-452E-A325-1729EA1BC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60</xdr:row>
      <xdr:rowOff>114300</xdr:rowOff>
    </xdr:from>
    <xdr:to>
      <xdr:col>11</xdr:col>
      <xdr:colOff>503925</xdr:colOff>
      <xdr:row>88</xdr:row>
      <xdr:rowOff>180300</xdr:rowOff>
    </xdr:to>
    <xdr:graphicFrame macro="">
      <xdr:nvGraphicFramePr>
        <xdr:cNvPr id="7" name="Diagram 6">
          <a:extLst>
            <a:ext uri="{FF2B5EF4-FFF2-40B4-BE49-F238E27FC236}">
              <a16:creationId xmlns:a16="http://schemas.microsoft.com/office/drawing/2014/main" id="{EA58F854-CA3A-4EC1-835E-AD086A3C9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89</xdr:row>
      <xdr:rowOff>57150</xdr:rowOff>
    </xdr:from>
    <xdr:to>
      <xdr:col>11</xdr:col>
      <xdr:colOff>494400</xdr:colOff>
      <xdr:row>117</xdr:row>
      <xdr:rowOff>123150</xdr:rowOff>
    </xdr:to>
    <xdr:graphicFrame macro="">
      <xdr:nvGraphicFramePr>
        <xdr:cNvPr id="8" name="Diagram 7">
          <a:extLst>
            <a:ext uri="{FF2B5EF4-FFF2-40B4-BE49-F238E27FC236}">
              <a16:creationId xmlns:a16="http://schemas.microsoft.com/office/drawing/2014/main" id="{DE9DEDC1-6F12-4FFB-B5CE-62D1CCEB6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552450</xdr:colOff>
      <xdr:row>60</xdr:row>
      <xdr:rowOff>76200</xdr:rowOff>
    </xdr:from>
    <xdr:to>
      <xdr:col>23</xdr:col>
      <xdr:colOff>437250</xdr:colOff>
      <xdr:row>88</xdr:row>
      <xdr:rowOff>142200</xdr:rowOff>
    </xdr:to>
    <xdr:graphicFrame macro="">
      <xdr:nvGraphicFramePr>
        <xdr:cNvPr id="13" name="Diagram 12">
          <a:extLst>
            <a:ext uri="{FF2B5EF4-FFF2-40B4-BE49-F238E27FC236}">
              <a16:creationId xmlns:a16="http://schemas.microsoft.com/office/drawing/2014/main" id="{FB620C7A-9A94-4682-8634-26D943B21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533400</xdr:colOff>
      <xdr:row>89</xdr:row>
      <xdr:rowOff>66675</xdr:rowOff>
    </xdr:from>
    <xdr:to>
      <xdr:col>23</xdr:col>
      <xdr:colOff>418200</xdr:colOff>
      <xdr:row>117</xdr:row>
      <xdr:rowOff>132675</xdr:rowOff>
    </xdr:to>
    <xdr:graphicFrame macro="">
      <xdr:nvGraphicFramePr>
        <xdr:cNvPr id="14" name="Diagram 13">
          <a:extLst>
            <a:ext uri="{FF2B5EF4-FFF2-40B4-BE49-F238E27FC236}">
              <a16:creationId xmlns:a16="http://schemas.microsoft.com/office/drawing/2014/main" id="{F2191915-0570-4674-A17E-7485EB132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561975</xdr:colOff>
      <xdr:row>118</xdr:row>
      <xdr:rowOff>180975</xdr:rowOff>
    </xdr:from>
    <xdr:to>
      <xdr:col>23</xdr:col>
      <xdr:colOff>446775</xdr:colOff>
      <xdr:row>147</xdr:row>
      <xdr:rowOff>56475</xdr:rowOff>
    </xdr:to>
    <xdr:graphicFrame macro="">
      <xdr:nvGraphicFramePr>
        <xdr:cNvPr id="16" name="Diagram 15">
          <a:extLst>
            <a:ext uri="{FF2B5EF4-FFF2-40B4-BE49-F238E27FC236}">
              <a16:creationId xmlns:a16="http://schemas.microsoft.com/office/drawing/2014/main" id="{8358E809-2A0A-4AE5-A53B-3ABAADF6D9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114300</xdr:colOff>
      <xdr:row>150</xdr:row>
      <xdr:rowOff>57149</xdr:rowOff>
    </xdr:from>
    <xdr:to>
      <xdr:col>23</xdr:col>
      <xdr:colOff>608700</xdr:colOff>
      <xdr:row>178</xdr:row>
      <xdr:rowOff>123149</xdr:rowOff>
    </xdr:to>
    <xdr:graphicFrame macro="">
      <xdr:nvGraphicFramePr>
        <xdr:cNvPr id="17" name="Diagram 16">
          <a:extLst>
            <a:ext uri="{FF2B5EF4-FFF2-40B4-BE49-F238E27FC236}">
              <a16:creationId xmlns:a16="http://schemas.microsoft.com/office/drawing/2014/main" id="{045FB924-AF40-4653-850F-B8C0A9976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3</xdr:row>
      <xdr:rowOff>0</xdr:rowOff>
    </xdr:from>
    <xdr:to>
      <xdr:col>11</xdr:col>
      <xdr:colOff>494400</xdr:colOff>
      <xdr:row>31</xdr:row>
      <xdr:rowOff>66000</xdr:rowOff>
    </xdr:to>
    <xdr:graphicFrame macro="">
      <xdr:nvGraphicFramePr>
        <xdr:cNvPr id="19" name="Diagram 18">
          <a:extLst>
            <a:ext uri="{FF2B5EF4-FFF2-40B4-BE49-F238E27FC236}">
              <a16:creationId xmlns:a16="http://schemas.microsoft.com/office/drawing/2014/main" id="{EBDB2A52-0B4E-4328-957A-1A7BF91820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119</xdr:row>
      <xdr:rowOff>0</xdr:rowOff>
    </xdr:from>
    <xdr:to>
      <xdr:col>11</xdr:col>
      <xdr:colOff>494400</xdr:colOff>
      <xdr:row>147</xdr:row>
      <xdr:rowOff>66000</xdr:rowOff>
    </xdr:to>
    <xdr:graphicFrame macro="">
      <xdr:nvGraphicFramePr>
        <xdr:cNvPr id="20" name="Diagram 19">
          <a:extLst>
            <a:ext uri="{FF2B5EF4-FFF2-40B4-BE49-F238E27FC236}">
              <a16:creationId xmlns:a16="http://schemas.microsoft.com/office/drawing/2014/main" id="{58038CE3-A5B2-4E67-AF5A-714B7200ED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151</xdr:row>
      <xdr:rowOff>0</xdr:rowOff>
    </xdr:from>
    <xdr:to>
      <xdr:col>11</xdr:col>
      <xdr:colOff>494400</xdr:colOff>
      <xdr:row>179</xdr:row>
      <xdr:rowOff>66000</xdr:rowOff>
    </xdr:to>
    <xdr:graphicFrame macro="">
      <xdr:nvGraphicFramePr>
        <xdr:cNvPr id="21" name="Diagram 20">
          <a:extLst>
            <a:ext uri="{FF2B5EF4-FFF2-40B4-BE49-F238E27FC236}">
              <a16:creationId xmlns:a16="http://schemas.microsoft.com/office/drawing/2014/main" id="{C38E02F7-56B9-4FA1-B04D-35E9527462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182</xdr:row>
      <xdr:rowOff>0</xdr:rowOff>
    </xdr:from>
    <xdr:to>
      <xdr:col>11</xdr:col>
      <xdr:colOff>494400</xdr:colOff>
      <xdr:row>210</xdr:row>
      <xdr:rowOff>66000</xdr:rowOff>
    </xdr:to>
    <xdr:graphicFrame macro="">
      <xdr:nvGraphicFramePr>
        <xdr:cNvPr id="22" name="Diagram 21">
          <a:extLst>
            <a:ext uri="{FF2B5EF4-FFF2-40B4-BE49-F238E27FC236}">
              <a16:creationId xmlns:a16="http://schemas.microsoft.com/office/drawing/2014/main" id="{1C896BBC-1350-4C2F-8AD4-895CCA1B4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228600</xdr:colOff>
      <xdr:row>180</xdr:row>
      <xdr:rowOff>133350</xdr:rowOff>
    </xdr:from>
    <xdr:to>
      <xdr:col>24</xdr:col>
      <xdr:colOff>113400</xdr:colOff>
      <xdr:row>209</xdr:row>
      <xdr:rowOff>8850</xdr:rowOff>
    </xdr:to>
    <xdr:graphicFrame macro="">
      <xdr:nvGraphicFramePr>
        <xdr:cNvPr id="23" name="Diagram 22">
          <a:extLst>
            <a:ext uri="{FF2B5EF4-FFF2-40B4-BE49-F238E27FC236}">
              <a16:creationId xmlns:a16="http://schemas.microsoft.com/office/drawing/2014/main" id="{5EE17DF0-C467-4C1C-A31D-0CEC597C4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212</xdr:row>
      <xdr:rowOff>0</xdr:rowOff>
    </xdr:from>
    <xdr:to>
      <xdr:col>11</xdr:col>
      <xdr:colOff>494400</xdr:colOff>
      <xdr:row>240</xdr:row>
      <xdr:rowOff>66000</xdr:rowOff>
    </xdr:to>
    <xdr:graphicFrame macro="">
      <xdr:nvGraphicFramePr>
        <xdr:cNvPr id="24" name="Diagram 23">
          <a:extLst>
            <a:ext uri="{FF2B5EF4-FFF2-40B4-BE49-F238E27FC236}">
              <a16:creationId xmlns:a16="http://schemas.microsoft.com/office/drawing/2014/main" id="{8625E81A-8055-45E5-A23C-18E3A5A757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209550</xdr:colOff>
      <xdr:row>212</xdr:row>
      <xdr:rowOff>114300</xdr:rowOff>
    </xdr:from>
    <xdr:to>
      <xdr:col>24</xdr:col>
      <xdr:colOff>94350</xdr:colOff>
      <xdr:row>240</xdr:row>
      <xdr:rowOff>180300</xdr:rowOff>
    </xdr:to>
    <xdr:graphicFrame macro="">
      <xdr:nvGraphicFramePr>
        <xdr:cNvPr id="25" name="Diagram 24">
          <a:extLst>
            <a:ext uri="{FF2B5EF4-FFF2-40B4-BE49-F238E27FC236}">
              <a16:creationId xmlns:a16="http://schemas.microsoft.com/office/drawing/2014/main" id="{17B4CD28-A3F1-4EF0-893A-9CDCD48912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12247</xdr:colOff>
      <xdr:row>35</xdr:row>
      <xdr:rowOff>133351</xdr:rowOff>
    </xdr:from>
    <xdr:to>
      <xdr:col>25</xdr:col>
      <xdr:colOff>564794</xdr:colOff>
      <xdr:row>71</xdr:row>
      <xdr:rowOff>107097</xdr:rowOff>
    </xdr:to>
    <xdr:pic>
      <xdr:nvPicPr>
        <xdr:cNvPr id="3" name="Bildobjekt 2">
          <a:extLst>
            <a:ext uri="{FF2B5EF4-FFF2-40B4-BE49-F238E27FC236}">
              <a16:creationId xmlns:a16="http://schemas.microsoft.com/office/drawing/2014/main" id="{D112A099-66F3-D93E-5B7A-A4107040580A}"/>
            </a:ext>
          </a:extLst>
        </xdr:cNvPr>
        <xdr:cNvPicPr>
          <a:picLocks noChangeAspect="1"/>
        </xdr:cNvPicPr>
      </xdr:nvPicPr>
      <xdr:blipFill>
        <a:blip xmlns:r="http://schemas.openxmlformats.org/officeDocument/2006/relationships" r:embed="rId1"/>
        <a:stretch>
          <a:fillRect/>
        </a:stretch>
      </xdr:blipFill>
      <xdr:spPr>
        <a:xfrm>
          <a:off x="10594522" y="11191876"/>
          <a:ext cx="10077547" cy="6831746"/>
        </a:xfrm>
        <a:prstGeom prst="rect">
          <a:avLst/>
        </a:prstGeom>
      </xdr:spPr>
    </xdr:pic>
    <xdr:clientData/>
  </xdr:twoCellAnchor>
  <xdr:twoCellAnchor>
    <xdr:from>
      <xdr:col>17</xdr:col>
      <xdr:colOff>189139</xdr:colOff>
      <xdr:row>38</xdr:row>
      <xdr:rowOff>49440</xdr:rowOff>
    </xdr:from>
    <xdr:to>
      <xdr:col>19</xdr:col>
      <xdr:colOff>427264</xdr:colOff>
      <xdr:row>40</xdr:row>
      <xdr:rowOff>8165</xdr:rowOff>
    </xdr:to>
    <xdr:sp macro="" textlink="">
      <xdr:nvSpPr>
        <xdr:cNvPr id="4" name="textruta 3">
          <a:extLst>
            <a:ext uri="{FF2B5EF4-FFF2-40B4-BE49-F238E27FC236}">
              <a16:creationId xmlns:a16="http://schemas.microsoft.com/office/drawing/2014/main" id="{2CEFDD3F-51AB-4952-B472-52074F8411B1}"/>
            </a:ext>
          </a:extLst>
        </xdr:cNvPr>
        <xdr:cNvSpPr txBox="1"/>
      </xdr:nvSpPr>
      <xdr:spPr>
        <a:xfrm>
          <a:off x="15419614" y="11679465"/>
          <a:ext cx="1457325" cy="339725"/>
        </a:xfrm>
        <a:prstGeom prst="rect">
          <a:avLst/>
        </a:prstGeom>
        <a:solidFill>
          <a:schemeClr val="lt1"/>
        </a:solidFill>
        <a:ln w="158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Distributör (Företag)</a:t>
          </a:r>
        </a:p>
      </xdr:txBody>
    </xdr:sp>
    <xdr:clientData/>
  </xdr:twoCellAnchor>
  <xdr:twoCellAnchor>
    <xdr:from>
      <xdr:col>17</xdr:col>
      <xdr:colOff>387350</xdr:colOff>
      <xdr:row>42</xdr:row>
      <xdr:rowOff>86632</xdr:rowOff>
    </xdr:from>
    <xdr:to>
      <xdr:col>18</xdr:col>
      <xdr:colOff>219075</xdr:colOff>
      <xdr:row>44</xdr:row>
      <xdr:rowOff>48532</xdr:rowOff>
    </xdr:to>
    <xdr:sp macro="" textlink="">
      <xdr:nvSpPr>
        <xdr:cNvPr id="5" name="textruta 4">
          <a:extLst>
            <a:ext uri="{FF2B5EF4-FFF2-40B4-BE49-F238E27FC236}">
              <a16:creationId xmlns:a16="http://schemas.microsoft.com/office/drawing/2014/main" id="{D0125DF6-F4A9-4E71-884F-A80161D8333D}"/>
            </a:ext>
          </a:extLst>
        </xdr:cNvPr>
        <xdr:cNvSpPr txBox="1"/>
      </xdr:nvSpPr>
      <xdr:spPr>
        <a:xfrm>
          <a:off x="15617825" y="12478657"/>
          <a:ext cx="441325" cy="342900"/>
        </a:xfrm>
        <a:prstGeom prst="rect">
          <a:avLst/>
        </a:prstGeom>
        <a:solidFill>
          <a:schemeClr val="lt1"/>
        </a:solidFill>
        <a:ln w="158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Nät</a:t>
          </a:r>
        </a:p>
      </xdr:txBody>
    </xdr:sp>
    <xdr:clientData/>
  </xdr:twoCellAnchor>
  <xdr:twoCellAnchor>
    <xdr:from>
      <xdr:col>18</xdr:col>
      <xdr:colOff>465365</xdr:colOff>
      <xdr:row>44</xdr:row>
      <xdr:rowOff>9524</xdr:rowOff>
    </xdr:from>
    <xdr:to>
      <xdr:col>21</xdr:col>
      <xdr:colOff>149226</xdr:colOff>
      <xdr:row>46</xdr:row>
      <xdr:rowOff>152399</xdr:rowOff>
    </xdr:to>
    <xdr:sp macro="" textlink="">
      <xdr:nvSpPr>
        <xdr:cNvPr id="6" name="textruta 5">
          <a:extLst>
            <a:ext uri="{FF2B5EF4-FFF2-40B4-BE49-F238E27FC236}">
              <a16:creationId xmlns:a16="http://schemas.microsoft.com/office/drawing/2014/main" id="{422D9857-7873-4AAA-A454-C9320D9BFF3C}"/>
            </a:ext>
          </a:extLst>
        </xdr:cNvPr>
        <xdr:cNvSpPr txBox="1"/>
      </xdr:nvSpPr>
      <xdr:spPr>
        <a:xfrm>
          <a:off x="16305440" y="12782549"/>
          <a:ext cx="1512661" cy="523875"/>
        </a:xfrm>
        <a:prstGeom prst="rect">
          <a:avLst/>
        </a:prstGeom>
        <a:solidFill>
          <a:schemeClr val="lt1"/>
        </a:solidFill>
        <a:ln w="158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Emissionsfaktor förbränning (scope 2)</a:t>
          </a:r>
        </a:p>
      </xdr:txBody>
    </xdr:sp>
    <xdr:clientData/>
  </xdr:twoCellAnchor>
  <xdr:twoCellAnchor>
    <xdr:from>
      <xdr:col>19</xdr:col>
      <xdr:colOff>25853</xdr:colOff>
      <xdr:row>50</xdr:row>
      <xdr:rowOff>40822</xdr:rowOff>
    </xdr:from>
    <xdr:to>
      <xdr:col>22</xdr:col>
      <xdr:colOff>257175</xdr:colOff>
      <xdr:row>52</xdr:row>
      <xdr:rowOff>161925</xdr:rowOff>
    </xdr:to>
    <xdr:sp macro="" textlink="">
      <xdr:nvSpPr>
        <xdr:cNvPr id="7" name="textruta 6">
          <a:extLst>
            <a:ext uri="{FF2B5EF4-FFF2-40B4-BE49-F238E27FC236}">
              <a16:creationId xmlns:a16="http://schemas.microsoft.com/office/drawing/2014/main" id="{4E15DDD4-64C4-4726-8EFF-C1505A378502}"/>
            </a:ext>
          </a:extLst>
        </xdr:cNvPr>
        <xdr:cNvSpPr txBox="1"/>
      </xdr:nvSpPr>
      <xdr:spPr>
        <a:xfrm>
          <a:off x="16475528" y="13956847"/>
          <a:ext cx="2060122" cy="502103"/>
        </a:xfrm>
        <a:prstGeom prst="rect">
          <a:avLst/>
        </a:prstGeom>
        <a:solidFill>
          <a:schemeClr val="lt1"/>
        </a:solidFill>
        <a:ln w="158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Emissionsfaktor transport och</a:t>
          </a:r>
          <a:r>
            <a:rPr lang="sv-SE" sz="1100" baseline="0"/>
            <a:t> produktion av bränslen (scope 3)</a:t>
          </a:r>
          <a:endParaRPr lang="sv-SE" sz="1100"/>
        </a:p>
      </xdr:txBody>
    </xdr:sp>
    <xdr:clientData/>
  </xdr:twoCellAnchor>
  <xdr:twoCellAnchor>
    <xdr:from>
      <xdr:col>15</xdr:col>
      <xdr:colOff>342900</xdr:colOff>
      <xdr:row>39</xdr:row>
      <xdr:rowOff>28575</xdr:rowOff>
    </xdr:from>
    <xdr:to>
      <xdr:col>17</xdr:col>
      <xdr:colOff>161925</xdr:colOff>
      <xdr:row>39</xdr:row>
      <xdr:rowOff>161925</xdr:rowOff>
    </xdr:to>
    <xdr:cxnSp macro="">
      <xdr:nvCxnSpPr>
        <xdr:cNvPr id="9" name="Rak pilkoppling 8">
          <a:extLst>
            <a:ext uri="{FF2B5EF4-FFF2-40B4-BE49-F238E27FC236}">
              <a16:creationId xmlns:a16="http://schemas.microsoft.com/office/drawing/2014/main" id="{B30EE32B-19B9-487B-916A-CB3A17AB14A7}"/>
            </a:ext>
          </a:extLst>
        </xdr:cNvPr>
        <xdr:cNvCxnSpPr/>
      </xdr:nvCxnSpPr>
      <xdr:spPr>
        <a:xfrm flipH="1">
          <a:off x="14354175" y="11849100"/>
          <a:ext cx="1038225" cy="13335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342900</xdr:colOff>
      <xdr:row>43</xdr:row>
      <xdr:rowOff>67582</xdr:rowOff>
    </xdr:from>
    <xdr:to>
      <xdr:col>17</xdr:col>
      <xdr:colOff>387350</xdr:colOff>
      <xdr:row>43</xdr:row>
      <xdr:rowOff>95250</xdr:rowOff>
    </xdr:to>
    <xdr:cxnSp macro="">
      <xdr:nvCxnSpPr>
        <xdr:cNvPr id="11" name="Rak pilkoppling 10">
          <a:extLst>
            <a:ext uri="{FF2B5EF4-FFF2-40B4-BE49-F238E27FC236}">
              <a16:creationId xmlns:a16="http://schemas.microsoft.com/office/drawing/2014/main" id="{8943EEF5-DD09-4D20-B332-385CCF042EB9}"/>
            </a:ext>
          </a:extLst>
        </xdr:cNvPr>
        <xdr:cNvCxnSpPr>
          <a:stCxn id="5" idx="1"/>
        </xdr:cNvCxnSpPr>
      </xdr:nvCxnSpPr>
      <xdr:spPr>
        <a:xfrm flipH="1">
          <a:off x="14354175" y="12650107"/>
          <a:ext cx="1263650" cy="27668"/>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466725</xdr:colOff>
      <xdr:row>45</xdr:row>
      <xdr:rowOff>80962</xdr:rowOff>
    </xdr:from>
    <xdr:to>
      <xdr:col>18</xdr:col>
      <xdr:colOff>465365</xdr:colOff>
      <xdr:row>49</xdr:row>
      <xdr:rowOff>28575</xdr:rowOff>
    </xdr:to>
    <xdr:cxnSp macro="">
      <xdr:nvCxnSpPr>
        <xdr:cNvPr id="15" name="Rak pilkoppling 14">
          <a:extLst>
            <a:ext uri="{FF2B5EF4-FFF2-40B4-BE49-F238E27FC236}">
              <a16:creationId xmlns:a16="http://schemas.microsoft.com/office/drawing/2014/main" id="{639AC17F-4F32-4DA4-8E22-4598AC75A1F2}"/>
            </a:ext>
          </a:extLst>
        </xdr:cNvPr>
        <xdr:cNvCxnSpPr>
          <a:stCxn id="6" idx="1"/>
        </xdr:cNvCxnSpPr>
      </xdr:nvCxnSpPr>
      <xdr:spPr>
        <a:xfrm flipH="1">
          <a:off x="14478000" y="13044487"/>
          <a:ext cx="1827440" cy="709613"/>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476250</xdr:colOff>
      <xdr:row>51</xdr:row>
      <xdr:rowOff>101374</xdr:rowOff>
    </xdr:from>
    <xdr:to>
      <xdr:col>19</xdr:col>
      <xdr:colOff>25853</xdr:colOff>
      <xdr:row>51</xdr:row>
      <xdr:rowOff>104775</xdr:rowOff>
    </xdr:to>
    <xdr:cxnSp macro="">
      <xdr:nvCxnSpPr>
        <xdr:cNvPr id="19" name="Rak pilkoppling 18">
          <a:extLst>
            <a:ext uri="{FF2B5EF4-FFF2-40B4-BE49-F238E27FC236}">
              <a16:creationId xmlns:a16="http://schemas.microsoft.com/office/drawing/2014/main" id="{C62F5BA1-2A14-402C-AB5B-35257C2DAD06}"/>
            </a:ext>
          </a:extLst>
        </xdr:cNvPr>
        <xdr:cNvCxnSpPr>
          <a:stCxn id="7" idx="1"/>
        </xdr:cNvCxnSpPr>
      </xdr:nvCxnSpPr>
      <xdr:spPr>
        <a:xfrm flipH="1">
          <a:off x="14487525" y="14207899"/>
          <a:ext cx="1988003" cy="3401"/>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Färger 1-6">
    <a:dk1>
      <a:sysClr val="windowText" lastClr="000000"/>
    </a:dk1>
    <a:lt1>
      <a:sysClr val="window" lastClr="FFFFFF"/>
    </a:lt1>
    <a:dk2>
      <a:srgbClr val="000000"/>
    </a:dk2>
    <a:lt2>
      <a:srgbClr val="FFFFFF"/>
    </a:lt2>
    <a:accent1>
      <a:srgbClr val="2C7C91"/>
    </a:accent1>
    <a:accent2>
      <a:srgbClr val="8A0000"/>
    </a:accent2>
    <a:accent3>
      <a:srgbClr val="FF7200"/>
    </a:accent3>
    <a:accent4>
      <a:srgbClr val="3EB310"/>
    </a:accent4>
    <a:accent5>
      <a:srgbClr val="00BCE1"/>
    </a:accent5>
    <a:accent6>
      <a:srgbClr val="F50028"/>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Färger 7-9">
    <a:dk1>
      <a:sysClr val="windowText" lastClr="000000"/>
    </a:dk1>
    <a:lt1>
      <a:sysClr val="window" lastClr="FFFFFF"/>
    </a:lt1>
    <a:dk2>
      <a:srgbClr val="000000"/>
    </a:dk2>
    <a:lt2>
      <a:srgbClr val="FFFFFF"/>
    </a:lt2>
    <a:accent1>
      <a:srgbClr val="FFCB00"/>
    </a:accent1>
    <a:accent2>
      <a:srgbClr val="24744A"/>
    </a:accent2>
    <a:accent3>
      <a:srgbClr val="ADC0C9"/>
    </a:accent3>
    <a:accent4>
      <a:srgbClr val="000000"/>
    </a:accent4>
    <a:accent5>
      <a:srgbClr val="000000"/>
    </a:accent5>
    <a:accent6>
      <a:srgbClr val="000000"/>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Färger 7-9">
    <a:dk1>
      <a:sysClr val="windowText" lastClr="000000"/>
    </a:dk1>
    <a:lt1>
      <a:sysClr val="window" lastClr="FFFFFF"/>
    </a:lt1>
    <a:dk2>
      <a:srgbClr val="000000"/>
    </a:dk2>
    <a:lt2>
      <a:srgbClr val="FFFFFF"/>
    </a:lt2>
    <a:accent1>
      <a:srgbClr val="FFCB00"/>
    </a:accent1>
    <a:accent2>
      <a:srgbClr val="24744A"/>
    </a:accent2>
    <a:accent3>
      <a:srgbClr val="ADC0C9"/>
    </a:accent3>
    <a:accent4>
      <a:srgbClr val="000000"/>
    </a:accent4>
    <a:accent5>
      <a:srgbClr val="000000"/>
    </a:accent5>
    <a:accent6>
      <a:srgbClr val="000000"/>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Färger 7-9">
    <a:dk1>
      <a:sysClr val="windowText" lastClr="000000"/>
    </a:dk1>
    <a:lt1>
      <a:sysClr val="window" lastClr="FFFFFF"/>
    </a:lt1>
    <a:dk2>
      <a:srgbClr val="000000"/>
    </a:dk2>
    <a:lt2>
      <a:srgbClr val="FFFFFF"/>
    </a:lt2>
    <a:accent1>
      <a:srgbClr val="FFCB00"/>
    </a:accent1>
    <a:accent2>
      <a:srgbClr val="24744A"/>
    </a:accent2>
    <a:accent3>
      <a:srgbClr val="ADC0C9"/>
    </a:accent3>
    <a:accent4>
      <a:srgbClr val="000000"/>
    </a:accent4>
    <a:accent5>
      <a:srgbClr val="000000"/>
    </a:accent5>
    <a:accent6>
      <a:srgbClr val="000000"/>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Färger 7-9">
    <a:dk1>
      <a:sysClr val="windowText" lastClr="000000"/>
    </a:dk1>
    <a:lt1>
      <a:sysClr val="window" lastClr="FFFFFF"/>
    </a:lt1>
    <a:dk2>
      <a:srgbClr val="000000"/>
    </a:dk2>
    <a:lt2>
      <a:srgbClr val="FFFFFF"/>
    </a:lt2>
    <a:accent1>
      <a:srgbClr val="FFCB00"/>
    </a:accent1>
    <a:accent2>
      <a:srgbClr val="24744A"/>
    </a:accent2>
    <a:accent3>
      <a:srgbClr val="ADC0C9"/>
    </a:accent3>
    <a:accent4>
      <a:srgbClr val="000000"/>
    </a:accent4>
    <a:accent5>
      <a:srgbClr val="000000"/>
    </a:accent5>
    <a:accent6>
      <a:srgbClr val="000000"/>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Färger 1-6">
    <a:dk1>
      <a:sysClr val="windowText" lastClr="000000"/>
    </a:dk1>
    <a:lt1>
      <a:sysClr val="window" lastClr="FFFFFF"/>
    </a:lt1>
    <a:dk2>
      <a:srgbClr val="000000"/>
    </a:dk2>
    <a:lt2>
      <a:srgbClr val="FFFFFF"/>
    </a:lt2>
    <a:accent1>
      <a:srgbClr val="2C7C91"/>
    </a:accent1>
    <a:accent2>
      <a:srgbClr val="8A0000"/>
    </a:accent2>
    <a:accent3>
      <a:srgbClr val="FF7200"/>
    </a:accent3>
    <a:accent4>
      <a:srgbClr val="3EB310"/>
    </a:accent4>
    <a:accent5>
      <a:srgbClr val="00BCE1"/>
    </a:accent5>
    <a:accent6>
      <a:srgbClr val="F50028"/>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Färger 7-9">
    <a:dk1>
      <a:sysClr val="windowText" lastClr="000000"/>
    </a:dk1>
    <a:lt1>
      <a:sysClr val="window" lastClr="FFFFFF"/>
    </a:lt1>
    <a:dk2>
      <a:srgbClr val="000000"/>
    </a:dk2>
    <a:lt2>
      <a:srgbClr val="FFFFFF"/>
    </a:lt2>
    <a:accent1>
      <a:srgbClr val="FFCB00"/>
    </a:accent1>
    <a:accent2>
      <a:srgbClr val="24744A"/>
    </a:accent2>
    <a:accent3>
      <a:srgbClr val="ADC0C9"/>
    </a:accent3>
    <a:accent4>
      <a:srgbClr val="000000"/>
    </a:accent4>
    <a:accent5>
      <a:srgbClr val="000000"/>
    </a:accent5>
    <a:accent6>
      <a:srgbClr val="000000"/>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Färger 1-6">
    <a:dk1>
      <a:sysClr val="windowText" lastClr="000000"/>
    </a:dk1>
    <a:lt1>
      <a:sysClr val="window" lastClr="FFFFFF"/>
    </a:lt1>
    <a:dk2>
      <a:srgbClr val="000000"/>
    </a:dk2>
    <a:lt2>
      <a:srgbClr val="FFFFFF"/>
    </a:lt2>
    <a:accent1>
      <a:srgbClr val="2C7C91"/>
    </a:accent1>
    <a:accent2>
      <a:srgbClr val="8A0000"/>
    </a:accent2>
    <a:accent3>
      <a:srgbClr val="FF7200"/>
    </a:accent3>
    <a:accent4>
      <a:srgbClr val="3EB310"/>
    </a:accent4>
    <a:accent5>
      <a:srgbClr val="00BCE1"/>
    </a:accent5>
    <a:accent6>
      <a:srgbClr val="F50028"/>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Färger 7-9">
    <a:dk1>
      <a:sysClr val="windowText" lastClr="000000"/>
    </a:dk1>
    <a:lt1>
      <a:sysClr val="window" lastClr="FFFFFF"/>
    </a:lt1>
    <a:dk2>
      <a:srgbClr val="000000"/>
    </a:dk2>
    <a:lt2>
      <a:srgbClr val="FFFFFF"/>
    </a:lt2>
    <a:accent1>
      <a:srgbClr val="FFCB00"/>
    </a:accent1>
    <a:accent2>
      <a:srgbClr val="24744A"/>
    </a:accent2>
    <a:accent3>
      <a:srgbClr val="ADC0C9"/>
    </a:accent3>
    <a:accent4>
      <a:srgbClr val="000000"/>
    </a:accent4>
    <a:accent5>
      <a:srgbClr val="000000"/>
    </a:accent5>
    <a:accent6>
      <a:srgbClr val="000000"/>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Färger 1-6">
    <a:dk1>
      <a:sysClr val="windowText" lastClr="000000"/>
    </a:dk1>
    <a:lt1>
      <a:sysClr val="window" lastClr="FFFFFF"/>
    </a:lt1>
    <a:dk2>
      <a:srgbClr val="000000"/>
    </a:dk2>
    <a:lt2>
      <a:srgbClr val="FFFFFF"/>
    </a:lt2>
    <a:accent1>
      <a:srgbClr val="2C7C91"/>
    </a:accent1>
    <a:accent2>
      <a:srgbClr val="8A0000"/>
    </a:accent2>
    <a:accent3>
      <a:srgbClr val="FF7200"/>
    </a:accent3>
    <a:accent4>
      <a:srgbClr val="3EB310"/>
    </a:accent4>
    <a:accent5>
      <a:srgbClr val="00BCE1"/>
    </a:accent5>
    <a:accent6>
      <a:srgbClr val="F50028"/>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Färger 7-9">
    <a:dk1>
      <a:sysClr val="windowText" lastClr="000000"/>
    </a:dk1>
    <a:lt1>
      <a:sysClr val="window" lastClr="FFFFFF"/>
    </a:lt1>
    <a:dk2>
      <a:srgbClr val="000000"/>
    </a:dk2>
    <a:lt2>
      <a:srgbClr val="FFFFFF"/>
    </a:lt2>
    <a:accent1>
      <a:srgbClr val="FFCB00"/>
    </a:accent1>
    <a:accent2>
      <a:srgbClr val="24744A"/>
    </a:accent2>
    <a:accent3>
      <a:srgbClr val="ADC0C9"/>
    </a:accent3>
    <a:accent4>
      <a:srgbClr val="000000"/>
    </a:accent4>
    <a:accent5>
      <a:srgbClr val="000000"/>
    </a:accent5>
    <a:accent6>
      <a:srgbClr val="000000"/>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Färger 7-9">
    <a:dk1>
      <a:sysClr val="windowText" lastClr="000000"/>
    </a:dk1>
    <a:lt1>
      <a:sysClr val="window" lastClr="FFFFFF"/>
    </a:lt1>
    <a:dk2>
      <a:srgbClr val="000000"/>
    </a:dk2>
    <a:lt2>
      <a:srgbClr val="FFFFFF"/>
    </a:lt2>
    <a:accent1>
      <a:srgbClr val="FFCB00"/>
    </a:accent1>
    <a:accent2>
      <a:srgbClr val="24744A"/>
    </a:accent2>
    <a:accent3>
      <a:srgbClr val="ADC0C9"/>
    </a:accent3>
    <a:accent4>
      <a:srgbClr val="000000"/>
    </a:accent4>
    <a:accent5>
      <a:srgbClr val="000000"/>
    </a:accent5>
    <a:accent6>
      <a:srgbClr val="000000"/>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Färger 1-6">
    <a:dk1>
      <a:sysClr val="windowText" lastClr="000000"/>
    </a:dk1>
    <a:lt1>
      <a:sysClr val="window" lastClr="FFFFFF"/>
    </a:lt1>
    <a:dk2>
      <a:srgbClr val="000000"/>
    </a:dk2>
    <a:lt2>
      <a:srgbClr val="FFFFFF"/>
    </a:lt2>
    <a:accent1>
      <a:srgbClr val="2C7C91"/>
    </a:accent1>
    <a:accent2>
      <a:srgbClr val="8A0000"/>
    </a:accent2>
    <a:accent3>
      <a:srgbClr val="FF7200"/>
    </a:accent3>
    <a:accent4>
      <a:srgbClr val="3EB310"/>
    </a:accent4>
    <a:accent5>
      <a:srgbClr val="00BCE1"/>
    </a:accent5>
    <a:accent6>
      <a:srgbClr val="F50028"/>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Färger 1-6">
    <a:dk1>
      <a:sysClr val="windowText" lastClr="000000"/>
    </a:dk1>
    <a:lt1>
      <a:sysClr val="window" lastClr="FFFFFF"/>
    </a:lt1>
    <a:dk2>
      <a:srgbClr val="000000"/>
    </a:dk2>
    <a:lt2>
      <a:srgbClr val="FFFFFF"/>
    </a:lt2>
    <a:accent1>
      <a:srgbClr val="2C7C91"/>
    </a:accent1>
    <a:accent2>
      <a:srgbClr val="8A0000"/>
    </a:accent2>
    <a:accent3>
      <a:srgbClr val="FF7200"/>
    </a:accent3>
    <a:accent4>
      <a:srgbClr val="3EB310"/>
    </a:accent4>
    <a:accent5>
      <a:srgbClr val="00BCE1"/>
    </a:accent5>
    <a:accent6>
      <a:srgbClr val="F50028"/>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Färger 1-6">
    <a:dk1>
      <a:sysClr val="windowText" lastClr="000000"/>
    </a:dk1>
    <a:lt1>
      <a:sysClr val="window" lastClr="FFFFFF"/>
    </a:lt1>
    <a:dk2>
      <a:srgbClr val="000000"/>
    </a:dk2>
    <a:lt2>
      <a:srgbClr val="FFFFFF"/>
    </a:lt2>
    <a:accent1>
      <a:srgbClr val="2C7C91"/>
    </a:accent1>
    <a:accent2>
      <a:srgbClr val="8A0000"/>
    </a:accent2>
    <a:accent3>
      <a:srgbClr val="FF7200"/>
    </a:accent3>
    <a:accent4>
      <a:srgbClr val="3EB310"/>
    </a:accent4>
    <a:accent5>
      <a:srgbClr val="00BCE1"/>
    </a:accent5>
    <a:accent6>
      <a:srgbClr val="F50028"/>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Färger 1-6">
    <a:dk1>
      <a:sysClr val="windowText" lastClr="000000"/>
    </a:dk1>
    <a:lt1>
      <a:sysClr val="window" lastClr="FFFFFF"/>
    </a:lt1>
    <a:dk2>
      <a:srgbClr val="000000"/>
    </a:dk2>
    <a:lt2>
      <a:srgbClr val="FFFFFF"/>
    </a:lt2>
    <a:accent1>
      <a:srgbClr val="2C7C91"/>
    </a:accent1>
    <a:accent2>
      <a:srgbClr val="8A0000"/>
    </a:accent2>
    <a:accent3>
      <a:srgbClr val="FF7200"/>
    </a:accent3>
    <a:accent4>
      <a:srgbClr val="3EB310"/>
    </a:accent4>
    <a:accent5>
      <a:srgbClr val="00BCE1"/>
    </a:accent5>
    <a:accent6>
      <a:srgbClr val="F50028"/>
    </a:accent6>
    <a:hlink>
      <a:srgbClr val="00B0F0"/>
    </a:hlink>
    <a:folHlink>
      <a:srgbClr val="00B0F0"/>
    </a:folHlink>
  </a:clrScheme>
  <a:fontScheme name="Byggföretagen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transportmeasures.org/en/wiki/evaluation-transport-suppliers/air-cargo-transport-baselines-2020/" TargetMode="External"/><Relationship Id="rId13" Type="http://schemas.openxmlformats.org/officeDocument/2006/relationships/printerSettings" Target="../printerSettings/printerSettings9.bin"/><Relationship Id="rId3" Type="http://schemas.openxmlformats.org/officeDocument/2006/relationships/hyperlink" Target="https://www.energiforetagen.se/statistik/fjarrvarmestatistik/miljovardering-av-fjarrvarme/" TargetMode="External"/><Relationship Id="rId7" Type="http://schemas.openxmlformats.org/officeDocument/2006/relationships/hyperlink" Target="https://www.transportmeasures.org/en/wiki/evaluation-transport-suppliers/road-transport-baselines-sweden/" TargetMode="External"/><Relationship Id="rId12" Type="http://schemas.openxmlformats.org/officeDocument/2006/relationships/hyperlink" Target="https://klimatkalkyl-pub.ea.trafikverket.se/Klimatkalkyl/" TargetMode="External"/><Relationship Id="rId2" Type="http://schemas.openxmlformats.org/officeDocument/2006/relationships/hyperlink" Target="https://www.ivl.se/publikationer/publikationer/emissionsfaktorer-for-nordiskelmix-med-hansyn-till-import-och-export.html" TargetMode="External"/><Relationship Id="rId1" Type="http://schemas.openxmlformats.org/officeDocument/2006/relationships/hyperlink" Target="https://www.naturvardsverket.se/contentassets/ad772557d91b4c378dea67556edce573/rapport-verktyg-for-berakning-av-resors-klimatpaverkan-uppdat-2021.pdf" TargetMode="External"/><Relationship Id="rId6" Type="http://schemas.openxmlformats.org/officeDocument/2006/relationships/hyperlink" Target="https://www.trafa.se/kollektivtrafik/linjetrafik-pa-vag/" TargetMode="External"/><Relationship Id="rId11" Type="http://schemas.openxmlformats.org/officeDocument/2006/relationships/hyperlink" Target="https://www.boverket.se/sv/klimatdeklaration/klimatdatabas/klimatdatabas/" TargetMode="External"/><Relationship Id="rId5" Type="http://schemas.openxmlformats.org/officeDocument/2006/relationships/hyperlink" Target="https://www.naturvardsverket.se/vagledning-och-stod/luft-och-klimat/berakna-klimatpaverkan/berakna-direkta-utslapp-fran-forbranning/" TargetMode="External"/><Relationship Id="rId10" Type="http://schemas.openxmlformats.org/officeDocument/2006/relationships/hyperlink" Target="https://www.transportmeasures.org/en/wiki/evaluation-transport-suppliers/sea-cargo-transport-baselines-2020/" TargetMode="External"/><Relationship Id="rId4" Type="http://schemas.openxmlformats.org/officeDocument/2006/relationships/hyperlink" Target="https://www.hagainitiativet.se/klimatbokslut/" TargetMode="External"/><Relationship Id="rId9" Type="http://schemas.openxmlformats.org/officeDocument/2006/relationships/hyperlink" Target="https://www.transportmeasures.org/en/wiki/evaluation-transport-suppliers/rail-cargo-transport-baseline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naturvardsverket.se/contentassets/ad772557d91b4c378dea67556edce573/rapport-verktyg-for-berakning-av-resors-klimatpaverkan-uppdat-2021.pdf" TargetMode="External"/><Relationship Id="rId13" Type="http://schemas.openxmlformats.org/officeDocument/2006/relationships/hyperlink" Target="https://www.transportmeasures.org/en/wiki/evaluation-transport-suppliers/road-transport-baselines-sweden/" TargetMode="External"/><Relationship Id="rId18" Type="http://schemas.openxmlformats.org/officeDocument/2006/relationships/hyperlink" Target="https://www.naturvardsverket.se/vagledning-och-stod/luft-och-klimat/berakna-klimatpaverkan/berakna-direkta-utslapp-fran-forbranning/" TargetMode="External"/><Relationship Id="rId3" Type="http://schemas.openxmlformats.org/officeDocument/2006/relationships/hyperlink" Target="https://www.ivl.se/publikationer/publikationer/emissionsfaktorer-for-nordiskelmix-med-hansyn-till-import-och-export.html" TargetMode="External"/><Relationship Id="rId21" Type="http://schemas.openxmlformats.org/officeDocument/2006/relationships/comments" Target="../comments4.xml"/><Relationship Id="rId7" Type="http://schemas.openxmlformats.org/officeDocument/2006/relationships/hyperlink" Target="https://www.naturvardsverket.se/contentassets/ad772557d91b4c378dea67556edce573/rapport-verktyg-for-berakning-av-resors-klimatpaverkan-uppdat-2021.pdf" TargetMode="External"/><Relationship Id="rId12" Type="http://schemas.openxmlformats.org/officeDocument/2006/relationships/hyperlink" Target="https://www.naturvardsverket.se/contentassets/ad772557d91b4c378dea67556edce573/rapport-verktyg-for-berakning-av-resors-klimatpaverkan-uppdat-2021.pdf" TargetMode="External"/><Relationship Id="rId17" Type="http://schemas.openxmlformats.org/officeDocument/2006/relationships/hyperlink" Target="https://www.naturvardsverket.se/contentassets/ad772557d91b4c378dea67556edce573/rapport-verktyg-for-berakning-av-resors-klimatpaverkan-uppdat-2021.pdf" TargetMode="External"/><Relationship Id="rId2" Type="http://schemas.openxmlformats.org/officeDocument/2006/relationships/hyperlink" Target="https://www.naturvardsverket.se/contentassets/ad772557d91b4c378dea67556edce573/rapport-verktyg-for-berakning-av-resors-klimatpaverkan-uppdat-2021.pdf" TargetMode="External"/><Relationship Id="rId16" Type="http://schemas.openxmlformats.org/officeDocument/2006/relationships/hyperlink" Target="https://www.transportmeasures.org/en/wiki/evaluation-transport-suppliers/sea-cargo-transport-baselines-2020/" TargetMode="External"/><Relationship Id="rId20" Type="http://schemas.openxmlformats.org/officeDocument/2006/relationships/vmlDrawing" Target="../drawings/vmlDrawing4.vml"/><Relationship Id="rId1" Type="http://schemas.openxmlformats.org/officeDocument/2006/relationships/hyperlink" Target="https://www.naturvardsverket.se/contentassets/ad772557d91b4c378dea67556edce573/rapport-verktyg-for-berakning-av-resors-klimatpaverkan-uppdat-2021.pdf" TargetMode="External"/><Relationship Id="rId6" Type="http://schemas.openxmlformats.org/officeDocument/2006/relationships/hyperlink" Target="https://www.naturvardsverket.se/contentassets/ad772557d91b4c378dea67556edce573/rapport-verktyg-for-berakning-av-resors-klimatpaverkan-uppdat-2021.pdf" TargetMode="External"/><Relationship Id="rId11" Type="http://schemas.openxmlformats.org/officeDocument/2006/relationships/hyperlink" Target="https://www.trafa.se/kollektivtrafik/linjetrafik-pa-vag/" TargetMode="External"/><Relationship Id="rId5" Type="http://schemas.openxmlformats.org/officeDocument/2006/relationships/hyperlink" Target="https://www.hagainitiativet.se/klimatbokslut/" TargetMode="External"/><Relationship Id="rId15" Type="http://schemas.openxmlformats.org/officeDocument/2006/relationships/hyperlink" Target="https://www.transportmeasures.org/en/wiki/evaluation-transport-suppliers/rail-cargo-transport-baselines/" TargetMode="External"/><Relationship Id="rId10" Type="http://schemas.openxmlformats.org/officeDocument/2006/relationships/hyperlink" Target="https://www.naturvardsverket.se/contentassets/ad772557d91b4c378dea67556edce573/rapport-verktyg-for-berakning-av-resors-klimatpaverkan-uppdat-2021.pdf" TargetMode="External"/><Relationship Id="rId19" Type="http://schemas.openxmlformats.org/officeDocument/2006/relationships/printerSettings" Target="../printerSettings/printerSettings10.bin"/><Relationship Id="rId4" Type="http://schemas.openxmlformats.org/officeDocument/2006/relationships/hyperlink" Target="https://www.energiforetagen.se/statistik/fjarrvarmestatistik/miljovardering-av-fjarrvarme/" TargetMode="External"/><Relationship Id="rId9" Type="http://schemas.openxmlformats.org/officeDocument/2006/relationships/hyperlink" Target="https://www.naturvardsverket.se/contentassets/ad772557d91b4c378dea67556edce573/rapport-verktyg-for-berakning-av-resors-klimatpaverkan-uppdat-2021.pdf" TargetMode="External"/><Relationship Id="rId14" Type="http://schemas.openxmlformats.org/officeDocument/2006/relationships/hyperlink" Target="https://www.transportmeasures.org/en/wiki/evaluation-transport-suppliers/air-cargo-transport-baselines-2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energiforetagen.se/statistik/fjarrvarmestatistik/miljovardering-av-fjarrvarme/"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9F792-9EA3-4ED1-9257-BE72A329E499}">
  <sheetPr>
    <tabColor rgb="FF0070C0"/>
  </sheetPr>
  <dimension ref="A1"/>
  <sheetViews>
    <sheetView tabSelected="1" workbookViewId="0"/>
  </sheetViews>
  <sheetFormatPr defaultColWidth="9.140625" defaultRowHeight="15" x14ac:dyDescent="0.25"/>
  <cols>
    <col min="1" max="16384" width="9.140625" style="127"/>
  </cols>
  <sheetData/>
  <sheetProtection algorithmName="SHA-512" hashValue="5HdMvFcnrY9Weq3mBVSVJj8nfLfe2cNYne56n/nRIGfRy2su826H1Bd0553Bby4Iz7wJhS9RVOBr3BjrwOoI1w==" saltValue="iW8OmRb/+LnftPodygz7O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473C6-9D01-40BC-9BB4-8986EB3913E1}">
  <dimension ref="A2:M508"/>
  <sheetViews>
    <sheetView zoomScaleNormal="100" workbookViewId="0"/>
  </sheetViews>
  <sheetFormatPr defaultRowHeight="15" x14ac:dyDescent="0.25"/>
  <cols>
    <col min="1" max="1" width="58.28515625" bestFit="1" customWidth="1"/>
    <col min="2" max="2" width="20.85546875" style="3" bestFit="1" customWidth="1"/>
    <col min="3" max="3" width="22.7109375" bestFit="1" customWidth="1"/>
    <col min="4" max="4" width="43.140625" bestFit="1" customWidth="1"/>
    <col min="5" max="5" width="15.140625" bestFit="1" customWidth="1"/>
    <col min="6" max="6" width="40.140625" bestFit="1" customWidth="1"/>
    <col min="7" max="7" width="29.28515625" bestFit="1" customWidth="1"/>
    <col min="8" max="8" width="24.28515625" bestFit="1" customWidth="1"/>
    <col min="9" max="9" width="36.28515625" customWidth="1"/>
    <col min="12" max="12" width="9.140625" style="2"/>
  </cols>
  <sheetData>
    <row r="2" spans="1:13" ht="15.75" x14ac:dyDescent="0.25">
      <c r="A2" s="228" t="s">
        <v>604</v>
      </c>
      <c r="B2" s="227" t="s">
        <v>463</v>
      </c>
      <c r="C2" s="227"/>
      <c r="D2" s="227"/>
      <c r="E2" s="213" t="s">
        <v>1</v>
      </c>
      <c r="F2" s="213" t="s">
        <v>16</v>
      </c>
    </row>
    <row r="3" spans="1:13" ht="15.75" x14ac:dyDescent="0.25">
      <c r="A3" s="213"/>
      <c r="B3" s="76" t="s">
        <v>469</v>
      </c>
      <c r="C3" s="76" t="s">
        <v>468</v>
      </c>
      <c r="D3" s="76" t="s">
        <v>2</v>
      </c>
      <c r="E3" s="213"/>
      <c r="F3" s="213"/>
      <c r="G3" s="6" t="s">
        <v>467</v>
      </c>
      <c r="H3" s="6" t="s">
        <v>19</v>
      </c>
      <c r="L3"/>
      <c r="M3" s="2"/>
    </row>
    <row r="4" spans="1:13" x14ac:dyDescent="0.25">
      <c r="A4" s="71" t="s">
        <v>20</v>
      </c>
      <c r="B4" s="81">
        <v>2.1190780126076922</v>
      </c>
      <c r="C4" s="81">
        <v>0.45506282400065401</v>
      </c>
      <c r="D4" s="81">
        <v>2.574140836608346</v>
      </c>
      <c r="E4" s="71" t="s">
        <v>365</v>
      </c>
      <c r="F4" s="71" t="s">
        <v>82</v>
      </c>
      <c r="G4" s="1"/>
      <c r="H4" s="11"/>
      <c r="L4"/>
      <c r="M4" s="2"/>
    </row>
    <row r="5" spans="1:13" x14ac:dyDescent="0.25">
      <c r="A5" s="71" t="s">
        <v>53</v>
      </c>
      <c r="B5" s="81">
        <v>1.996523999112197</v>
      </c>
      <c r="C5" s="81">
        <v>0.45178537416360914</v>
      </c>
      <c r="D5" s="81">
        <v>2.4483093732758063</v>
      </c>
      <c r="E5" s="71" t="s">
        <v>365</v>
      </c>
      <c r="F5" s="71" t="s">
        <v>82</v>
      </c>
      <c r="G5" s="11"/>
      <c r="H5" s="11"/>
      <c r="L5"/>
      <c r="M5" s="2"/>
    </row>
    <row r="6" spans="1:13" x14ac:dyDescent="0.25">
      <c r="A6" s="71" t="s">
        <v>71</v>
      </c>
      <c r="B6" s="81">
        <v>3.6683567126515187E-2</v>
      </c>
      <c r="C6" s="81">
        <v>0.43157226775550006</v>
      </c>
      <c r="D6" s="81">
        <v>0.46825583488201528</v>
      </c>
      <c r="E6" s="71" t="s">
        <v>365</v>
      </c>
      <c r="F6" s="71" t="s">
        <v>82</v>
      </c>
      <c r="G6" s="11"/>
      <c r="H6" s="11"/>
      <c r="L6"/>
      <c r="M6" s="2"/>
    </row>
    <row r="7" spans="1:13" x14ac:dyDescent="0.25">
      <c r="A7" s="71" t="s">
        <v>17</v>
      </c>
      <c r="B7" s="81">
        <v>0.46800204476900731</v>
      </c>
      <c r="C7" s="81">
        <v>0.55745184593963182</v>
      </c>
      <c r="D7" s="81">
        <v>1.025453890708639</v>
      </c>
      <c r="E7" s="71" t="s">
        <v>365</v>
      </c>
      <c r="F7" s="71" t="s">
        <v>82</v>
      </c>
      <c r="G7" s="11"/>
      <c r="H7" s="11"/>
      <c r="L7"/>
      <c r="M7" s="2"/>
    </row>
    <row r="8" spans="1:13" x14ac:dyDescent="0.25">
      <c r="A8" s="71" t="s">
        <v>72</v>
      </c>
      <c r="B8" s="81">
        <v>0.3624611028125842</v>
      </c>
      <c r="C8" s="81">
        <v>0.77945423634361855</v>
      </c>
      <c r="D8" s="81">
        <v>1.1419153391562027</v>
      </c>
      <c r="E8" s="71" t="s">
        <v>59</v>
      </c>
      <c r="F8" s="71" t="s">
        <v>82</v>
      </c>
      <c r="G8" s="11"/>
      <c r="H8" s="11"/>
      <c r="L8"/>
      <c r="M8" s="2"/>
    </row>
    <row r="9" spans="1:13" x14ac:dyDescent="0.25">
      <c r="A9" s="71" t="s">
        <v>73</v>
      </c>
      <c r="B9" s="81">
        <v>0</v>
      </c>
      <c r="C9" s="81">
        <v>0.80547867829612219</v>
      </c>
      <c r="D9" s="81">
        <v>0.80547867829612219</v>
      </c>
      <c r="E9" s="71" t="s">
        <v>59</v>
      </c>
      <c r="F9" s="71" t="s">
        <v>82</v>
      </c>
      <c r="G9" s="1"/>
      <c r="H9" s="11"/>
      <c r="L9"/>
    </row>
    <row r="11" spans="1:13" ht="15.75" x14ac:dyDescent="0.25">
      <c r="A11" s="228" t="s">
        <v>605</v>
      </c>
      <c r="B11" s="227" t="s">
        <v>462</v>
      </c>
      <c r="C11" s="227"/>
      <c r="D11" s="227"/>
      <c r="E11" s="213" t="s">
        <v>1</v>
      </c>
      <c r="F11" s="213" t="s">
        <v>16</v>
      </c>
    </row>
    <row r="12" spans="1:13" ht="15.75" x14ac:dyDescent="0.25">
      <c r="A12" s="213"/>
      <c r="B12" s="76" t="s">
        <v>469</v>
      </c>
      <c r="C12" s="76" t="s">
        <v>468</v>
      </c>
      <c r="D12" s="76" t="s">
        <v>2</v>
      </c>
      <c r="E12" s="213"/>
      <c r="F12" s="213"/>
      <c r="G12" s="1"/>
      <c r="H12" s="11"/>
      <c r="L12"/>
    </row>
    <row r="13" spans="1:13" x14ac:dyDescent="0.25">
      <c r="A13" s="71" t="s">
        <v>53</v>
      </c>
      <c r="B13" s="81">
        <v>2.0933331279835516</v>
      </c>
      <c r="C13" s="81">
        <v>0.45178537416360914</v>
      </c>
      <c r="D13" s="81">
        <v>2.5451185021471607</v>
      </c>
      <c r="E13" s="71" t="s">
        <v>365</v>
      </c>
      <c r="F13" s="71" t="s">
        <v>82</v>
      </c>
      <c r="G13" s="1"/>
      <c r="H13" s="11"/>
      <c r="L13"/>
    </row>
    <row r="14" spans="1:13" x14ac:dyDescent="0.25">
      <c r="A14" s="71" t="s">
        <v>71</v>
      </c>
      <c r="B14" s="81">
        <v>3.0853127983551339E-2</v>
      </c>
      <c r="C14" s="81">
        <v>0.43157226775550006</v>
      </c>
      <c r="D14" s="81">
        <v>0.46242539573905139</v>
      </c>
      <c r="E14" s="71" t="s">
        <v>365</v>
      </c>
      <c r="F14" s="71" t="s">
        <v>82</v>
      </c>
      <c r="G14" s="11"/>
      <c r="H14" s="11"/>
      <c r="L14"/>
    </row>
    <row r="15" spans="1:13" x14ac:dyDescent="0.25">
      <c r="A15" s="15"/>
      <c r="B15" s="15"/>
      <c r="C15" s="15"/>
      <c r="D15" s="15"/>
      <c r="E15" s="15"/>
      <c r="F15" s="6"/>
      <c r="G15" s="6"/>
      <c r="L15"/>
    </row>
    <row r="16" spans="1:13" ht="15.75" x14ac:dyDescent="0.25">
      <c r="A16" s="213" t="s">
        <v>233</v>
      </c>
      <c r="B16" s="227" t="s">
        <v>463</v>
      </c>
      <c r="C16" s="227"/>
      <c r="D16" s="227"/>
      <c r="E16" s="213" t="s">
        <v>1</v>
      </c>
      <c r="F16" s="213" t="s">
        <v>16</v>
      </c>
      <c r="G16" s="15"/>
      <c r="H16" s="6"/>
      <c r="I16" s="6"/>
      <c r="L16"/>
    </row>
    <row r="17" spans="1:12" ht="33.75" customHeight="1" x14ac:dyDescent="0.25">
      <c r="A17" s="213"/>
      <c r="B17" s="76" t="s">
        <v>672</v>
      </c>
      <c r="C17" s="76" t="s">
        <v>673</v>
      </c>
      <c r="D17" s="76" t="s">
        <v>674</v>
      </c>
      <c r="E17" s="213"/>
      <c r="F17" s="213"/>
      <c r="G17" s="11"/>
      <c r="H17" s="11"/>
      <c r="L17"/>
    </row>
    <row r="18" spans="1:12" x14ac:dyDescent="0.25">
      <c r="A18" s="71" t="s">
        <v>233</v>
      </c>
      <c r="B18" s="81">
        <v>6.9566666666666666E-2</v>
      </c>
      <c r="C18" s="81">
        <v>2.0833333333333332E-2</v>
      </c>
      <c r="D18" s="81">
        <v>9.0399999999999994E-2</v>
      </c>
      <c r="E18" s="71" t="s">
        <v>585</v>
      </c>
      <c r="F18" s="71" t="s">
        <v>595</v>
      </c>
      <c r="G18" s="88"/>
      <c r="H18" s="11"/>
      <c r="L18"/>
    </row>
    <row r="19" spans="1:12" x14ac:dyDescent="0.25">
      <c r="A19" s="15"/>
      <c r="B19" s="15"/>
      <c r="C19" s="15"/>
      <c r="D19" s="15"/>
      <c r="E19" s="15"/>
      <c r="F19" s="6"/>
      <c r="G19" s="6"/>
      <c r="L19"/>
    </row>
    <row r="20" spans="1:12" ht="15.75" x14ac:dyDescent="0.25">
      <c r="A20" s="213" t="s">
        <v>464</v>
      </c>
      <c r="B20" s="227" t="s">
        <v>463</v>
      </c>
      <c r="C20" s="227"/>
      <c r="D20" s="227"/>
      <c r="E20" s="213" t="s">
        <v>1</v>
      </c>
      <c r="F20" s="213" t="s">
        <v>16</v>
      </c>
      <c r="G20" s="1"/>
      <c r="H20" s="11"/>
      <c r="L20"/>
    </row>
    <row r="21" spans="1:12" ht="50.25" customHeight="1" x14ac:dyDescent="0.25">
      <c r="A21" s="213"/>
      <c r="B21" s="76" t="s">
        <v>675</v>
      </c>
      <c r="C21" s="76" t="s">
        <v>676</v>
      </c>
      <c r="D21" s="76" t="s">
        <v>677</v>
      </c>
      <c r="E21" s="213"/>
      <c r="F21" s="213"/>
      <c r="G21" s="1"/>
      <c r="H21" s="11"/>
      <c r="L21"/>
    </row>
    <row r="22" spans="1:12" x14ac:dyDescent="0.25">
      <c r="A22" s="71" t="s">
        <v>465</v>
      </c>
      <c r="B22" s="81">
        <v>4.6100000000000002E-2</v>
      </c>
      <c r="C22" s="81">
        <v>5.8999999999999999E-3</v>
      </c>
      <c r="D22" s="81">
        <v>5.2000000000000005E-2</v>
      </c>
      <c r="E22" s="71" t="s">
        <v>61</v>
      </c>
      <c r="F22" s="71" t="s">
        <v>83</v>
      </c>
      <c r="G22" s="1"/>
      <c r="H22" s="11"/>
      <c r="L22"/>
    </row>
    <row r="23" spans="1:12" x14ac:dyDescent="0.25">
      <c r="A23" s="71" t="s">
        <v>656</v>
      </c>
      <c r="B23" s="81">
        <v>1.1100000000000002E-2</v>
      </c>
      <c r="C23" s="81">
        <v>5.8999999999999999E-3</v>
      </c>
      <c r="D23" s="81">
        <v>1.7000000000000001E-2</v>
      </c>
      <c r="E23" s="71" t="s">
        <v>61</v>
      </c>
      <c r="F23" s="71" t="s">
        <v>681</v>
      </c>
      <c r="G23" s="1"/>
      <c r="H23" s="11"/>
      <c r="L23"/>
    </row>
    <row r="24" spans="1:12" x14ac:dyDescent="0.25">
      <c r="A24" s="15"/>
      <c r="B24" s="15"/>
      <c r="C24" s="15"/>
      <c r="D24" s="15"/>
      <c r="E24" s="15"/>
      <c r="F24" s="6"/>
      <c r="G24" s="6"/>
      <c r="L24"/>
    </row>
    <row r="25" spans="1:12" ht="15.75" x14ac:dyDescent="0.25">
      <c r="A25" s="213" t="s">
        <v>606</v>
      </c>
      <c r="B25" s="227" t="s">
        <v>463</v>
      </c>
      <c r="C25" s="227"/>
      <c r="D25" s="227"/>
      <c r="E25" s="227"/>
      <c r="F25" s="213" t="s">
        <v>1</v>
      </c>
      <c r="G25" s="213" t="s">
        <v>16</v>
      </c>
      <c r="L25"/>
    </row>
    <row r="26" spans="1:12" ht="50.25" customHeight="1" x14ac:dyDescent="0.25">
      <c r="A26" s="213"/>
      <c r="B26" s="76" t="s">
        <v>671</v>
      </c>
      <c r="C26" s="76" t="s">
        <v>672</v>
      </c>
      <c r="D26" s="76" t="s">
        <v>678</v>
      </c>
      <c r="E26" s="76" t="s">
        <v>2</v>
      </c>
      <c r="F26" s="213"/>
      <c r="G26" s="213"/>
      <c r="H26" s="6"/>
      <c r="L26"/>
    </row>
    <row r="27" spans="1:12" x14ac:dyDescent="0.25">
      <c r="A27" s="71" t="s">
        <v>799</v>
      </c>
      <c r="B27" s="81">
        <f>AVERAGE(B28:B29)</f>
        <v>0.14466983402728878</v>
      </c>
      <c r="C27" s="81">
        <f t="shared" ref="C27:E27" si="0">AVERAGE(C28:C29)</f>
        <v>0</v>
      </c>
      <c r="D27" s="81">
        <f t="shared" si="0"/>
        <v>3.096686352047804E-2</v>
      </c>
      <c r="E27" s="81">
        <f t="shared" si="0"/>
        <v>0.17563669754776684</v>
      </c>
      <c r="F27" s="71" t="s">
        <v>366</v>
      </c>
      <c r="G27" s="71" t="s">
        <v>82</v>
      </c>
      <c r="H27" s="11"/>
      <c r="L27"/>
    </row>
    <row r="28" spans="1:12" x14ac:dyDescent="0.25">
      <c r="A28" s="71" t="s">
        <v>580</v>
      </c>
      <c r="B28" s="81">
        <v>0.1544286455300086</v>
      </c>
      <c r="C28" s="81">
        <v>0</v>
      </c>
      <c r="D28" s="81">
        <v>3.3095750660498358E-2</v>
      </c>
      <c r="E28" s="81">
        <v>0.18752439619050695</v>
      </c>
      <c r="F28" s="71" t="s">
        <v>366</v>
      </c>
      <c r="G28" s="71" t="s">
        <v>82</v>
      </c>
      <c r="H28" s="11"/>
      <c r="L28"/>
    </row>
    <row r="29" spans="1:12" x14ac:dyDescent="0.25">
      <c r="A29" s="71" t="s">
        <v>581</v>
      </c>
      <c r="B29" s="81">
        <v>0.13491102252456899</v>
      </c>
      <c r="C29" s="81">
        <v>0</v>
      </c>
      <c r="D29" s="81">
        <v>2.8837976380457719E-2</v>
      </c>
      <c r="E29" s="81">
        <v>0.1637489989050267</v>
      </c>
      <c r="F29" s="71" t="s">
        <v>366</v>
      </c>
      <c r="G29" s="71" t="s">
        <v>82</v>
      </c>
      <c r="H29" s="11"/>
      <c r="L29"/>
    </row>
    <row r="30" spans="1:12" x14ac:dyDescent="0.25">
      <c r="A30" s="71" t="s">
        <v>582</v>
      </c>
      <c r="B30" s="81">
        <v>2.580950892928291E-3</v>
      </c>
      <c r="C30" s="81">
        <v>0</v>
      </c>
      <c r="D30" s="81">
        <v>3.8723952275776845E-2</v>
      </c>
      <c r="E30" s="81">
        <v>4.1304903168705137E-2</v>
      </c>
      <c r="F30" s="71" t="s">
        <v>366</v>
      </c>
      <c r="G30" s="71" t="s">
        <v>82</v>
      </c>
      <c r="H30" s="11"/>
      <c r="L30"/>
    </row>
    <row r="31" spans="1:12" x14ac:dyDescent="0.25">
      <c r="A31" s="71" t="s">
        <v>311</v>
      </c>
      <c r="B31" s="81">
        <v>0.14975075430685267</v>
      </c>
      <c r="C31" s="81">
        <v>0</v>
      </c>
      <c r="D31" s="81">
        <v>3.3527511853703736E-2</v>
      </c>
      <c r="E31" s="81">
        <v>0.1832782661605564</v>
      </c>
      <c r="F31" s="71" t="s">
        <v>366</v>
      </c>
      <c r="G31" s="71" t="s">
        <v>82</v>
      </c>
      <c r="H31" s="11"/>
      <c r="L31"/>
    </row>
    <row r="32" spans="1:12" x14ac:dyDescent="0.25">
      <c r="A32" s="71" t="s">
        <v>312</v>
      </c>
      <c r="B32" s="81">
        <v>1.977667868372E-2</v>
      </c>
      <c r="C32" s="81">
        <v>0</v>
      </c>
      <c r="D32" s="81">
        <v>3.2626081330281796E-2</v>
      </c>
      <c r="E32" s="81">
        <v>5.2402760014001792E-2</v>
      </c>
      <c r="F32" s="71" t="s">
        <v>366</v>
      </c>
      <c r="G32" s="71" t="s">
        <v>82</v>
      </c>
      <c r="H32" s="11"/>
      <c r="L32"/>
    </row>
    <row r="33" spans="1:12" x14ac:dyDescent="0.25">
      <c r="A33" s="71" t="s">
        <v>313</v>
      </c>
      <c r="B33" s="81">
        <v>7.1500462880393981E-2</v>
      </c>
      <c r="C33" s="81">
        <v>8.358671412155818E-3</v>
      </c>
      <c r="D33" s="81">
        <v>1.1374595387804791E-2</v>
      </c>
      <c r="E33" s="81">
        <v>9.1233729680354592E-2</v>
      </c>
      <c r="F33" s="71" t="s">
        <v>366</v>
      </c>
      <c r="G33" s="71" t="s">
        <v>596</v>
      </c>
      <c r="H33" s="11"/>
      <c r="L33"/>
    </row>
    <row r="34" spans="1:12" x14ac:dyDescent="0.25">
      <c r="A34" s="71" t="s">
        <v>314</v>
      </c>
      <c r="B34" s="81">
        <v>6.2463803428875447E-2</v>
      </c>
      <c r="C34" s="81">
        <v>7.523641773812849E-3</v>
      </c>
      <c r="D34" s="81">
        <v>1.0238275534488944E-2</v>
      </c>
      <c r="E34" s="81">
        <v>8.0225720737177236E-2</v>
      </c>
      <c r="F34" s="71" t="s">
        <v>366</v>
      </c>
      <c r="G34" s="71" t="s">
        <v>596</v>
      </c>
      <c r="H34" s="11"/>
      <c r="L34"/>
    </row>
    <row r="35" spans="1:12" x14ac:dyDescent="0.25">
      <c r="A35" s="71" t="s">
        <v>680</v>
      </c>
      <c r="B35" s="81">
        <v>0</v>
      </c>
      <c r="C35" s="81">
        <v>6.4777145713896438E-3</v>
      </c>
      <c r="D35" s="81">
        <v>1.7344534810309654E-3</v>
      </c>
      <c r="E35" s="81">
        <v>8.2121680524206084E-3</v>
      </c>
      <c r="F35" s="71" t="s">
        <v>366</v>
      </c>
      <c r="G35" s="71" t="s">
        <v>596</v>
      </c>
      <c r="H35" s="11"/>
      <c r="L35"/>
    </row>
    <row r="36" spans="1:12" x14ac:dyDescent="0.25">
      <c r="A36" s="71" t="s">
        <v>15</v>
      </c>
      <c r="B36" s="81">
        <v>0.48170102426573302</v>
      </c>
      <c r="C36" s="81">
        <v>0</v>
      </c>
      <c r="D36" s="81">
        <v>0.11568879429619178</v>
      </c>
      <c r="E36" s="81">
        <v>0.59738981856192486</v>
      </c>
      <c r="F36" s="71" t="s">
        <v>366</v>
      </c>
      <c r="G36" s="71" t="s">
        <v>82</v>
      </c>
      <c r="H36" s="11"/>
      <c r="L36"/>
    </row>
    <row r="37" spans="1:12" x14ac:dyDescent="0.25">
      <c r="A37" s="71" t="s">
        <v>798</v>
      </c>
      <c r="B37" s="81">
        <f>AVERAGE(B38:B39)</f>
        <v>0.15048983700514157</v>
      </c>
      <c r="C37" s="81">
        <f t="shared" ref="C37" si="1">AVERAGE(C38:C39)</f>
        <v>0</v>
      </c>
      <c r="D37" s="81">
        <f t="shared" ref="D37" si="2">AVERAGE(D38:D39)</f>
        <v>3.2110082700714346E-2</v>
      </c>
      <c r="E37" s="81">
        <f t="shared" ref="E37" si="3">AVERAGE(E38:E39)</f>
        <v>0.18259991970585593</v>
      </c>
      <c r="F37" s="71" t="s">
        <v>366</v>
      </c>
      <c r="G37" s="71" t="s">
        <v>800</v>
      </c>
      <c r="H37" s="11"/>
      <c r="L37"/>
    </row>
    <row r="38" spans="1:12" x14ac:dyDescent="0.25">
      <c r="A38" s="71" t="s">
        <v>11</v>
      </c>
      <c r="B38" s="81">
        <v>0.15736465218048279</v>
      </c>
      <c r="C38" s="81">
        <v>0</v>
      </c>
      <c r="D38" s="81">
        <v>3.345372006377647E-2</v>
      </c>
      <c r="E38" s="81">
        <v>0.19081837224425927</v>
      </c>
      <c r="F38" s="71" t="s">
        <v>366</v>
      </c>
      <c r="G38" s="71" t="s">
        <v>82</v>
      </c>
      <c r="H38" s="11"/>
      <c r="L38"/>
    </row>
    <row r="39" spans="1:12" x14ac:dyDescent="0.25">
      <c r="A39" s="71" t="s">
        <v>3</v>
      </c>
      <c r="B39" s="81">
        <v>0.14361502182980032</v>
      </c>
      <c r="C39" s="81">
        <v>0</v>
      </c>
      <c r="D39" s="81">
        <v>3.0766445337652229E-2</v>
      </c>
      <c r="E39" s="81">
        <v>0.17438146716745256</v>
      </c>
      <c r="F39" s="71" t="s">
        <v>366</v>
      </c>
      <c r="G39" s="71" t="s">
        <v>82</v>
      </c>
      <c r="H39" s="11"/>
      <c r="L39"/>
    </row>
    <row r="40" spans="1:12" x14ac:dyDescent="0.25">
      <c r="A40" s="71" t="s">
        <v>315</v>
      </c>
      <c r="B40" s="81">
        <v>2.9275716477127893E-2</v>
      </c>
      <c r="C40" s="81">
        <v>0</v>
      </c>
      <c r="D40" s="81">
        <v>4.0551745769151354E-2</v>
      </c>
      <c r="E40" s="81">
        <v>6.9827462246279254E-2</v>
      </c>
      <c r="F40" s="71" t="s">
        <v>366</v>
      </c>
      <c r="G40" s="71" t="s">
        <v>82</v>
      </c>
      <c r="H40" s="11"/>
      <c r="L40"/>
    </row>
    <row r="41" spans="1:12" x14ac:dyDescent="0.25">
      <c r="A41" s="71" t="s">
        <v>583</v>
      </c>
      <c r="B41" s="81">
        <v>0</v>
      </c>
      <c r="C41" s="81">
        <v>7.0078312950013098E-3</v>
      </c>
      <c r="D41" s="81">
        <v>1.8763959495494162E-3</v>
      </c>
      <c r="E41" s="81">
        <v>8.8842272445507266E-3</v>
      </c>
      <c r="F41" s="71" t="s">
        <v>366</v>
      </c>
      <c r="G41" s="71" t="s">
        <v>596</v>
      </c>
      <c r="H41" s="11"/>
      <c r="L41"/>
    </row>
    <row r="42" spans="1:12" x14ac:dyDescent="0.25">
      <c r="A42" s="15"/>
      <c r="B42" s="15"/>
      <c r="C42" s="15"/>
      <c r="D42" s="15"/>
      <c r="E42" s="15"/>
      <c r="F42" s="6"/>
      <c r="G42" s="6"/>
      <c r="L42"/>
    </row>
    <row r="43" spans="1:12" ht="32.25" customHeight="1" x14ac:dyDescent="0.25">
      <c r="A43" s="213" t="s">
        <v>14</v>
      </c>
      <c r="B43" s="227" t="s">
        <v>466</v>
      </c>
      <c r="C43" s="227"/>
      <c r="D43" s="227"/>
      <c r="E43" s="213" t="s">
        <v>1</v>
      </c>
      <c r="F43" s="213" t="s">
        <v>16</v>
      </c>
      <c r="G43" s="6"/>
      <c r="L43"/>
    </row>
    <row r="44" spans="1:12" ht="15.75" x14ac:dyDescent="0.25">
      <c r="A44" s="213"/>
      <c r="B44" s="76" t="s">
        <v>671</v>
      </c>
      <c r="C44" s="76" t="s">
        <v>679</v>
      </c>
      <c r="D44" s="76" t="s">
        <v>2</v>
      </c>
      <c r="E44" s="213"/>
      <c r="F44" s="213"/>
      <c r="J44" s="2"/>
      <c r="L44"/>
    </row>
    <row r="45" spans="1:12" x14ac:dyDescent="0.25">
      <c r="A45" s="71" t="s">
        <v>214</v>
      </c>
      <c r="B45" s="86">
        <v>23.360631821805406</v>
      </c>
      <c r="C45" s="86">
        <v>4.7984294966691179</v>
      </c>
      <c r="D45" s="86">
        <v>28.159061318474524</v>
      </c>
      <c r="E45" s="71" t="s">
        <v>461</v>
      </c>
      <c r="F45" s="71" t="s">
        <v>82</v>
      </c>
      <c r="G45" s="11"/>
      <c r="J45" s="2"/>
      <c r="L45"/>
    </row>
    <row r="46" spans="1:12" x14ac:dyDescent="0.25">
      <c r="A46" s="71" t="s">
        <v>215</v>
      </c>
      <c r="B46" s="86">
        <v>18.971809592521097</v>
      </c>
      <c r="C46" s="86">
        <v>3.9088210904826006</v>
      </c>
      <c r="D46" s="86">
        <v>22.880630683003698</v>
      </c>
      <c r="E46" s="71" t="s">
        <v>461</v>
      </c>
      <c r="F46" s="71" t="s">
        <v>82</v>
      </c>
      <c r="G46" s="11"/>
      <c r="J46" s="2"/>
      <c r="L46"/>
    </row>
    <row r="47" spans="1:12" x14ac:dyDescent="0.25">
      <c r="A47" s="71" t="s">
        <v>216</v>
      </c>
      <c r="B47" s="86">
        <v>41.738381371533258</v>
      </c>
      <c r="C47" s="86">
        <v>8.5853850354127292</v>
      </c>
      <c r="D47" s="86">
        <v>50.323766406945985</v>
      </c>
      <c r="E47" s="71" t="s">
        <v>461</v>
      </c>
      <c r="F47" s="71" t="s">
        <v>82</v>
      </c>
      <c r="G47" s="11"/>
      <c r="J47" s="2"/>
      <c r="L47"/>
    </row>
    <row r="48" spans="1:12" x14ac:dyDescent="0.25">
      <c r="A48" s="71" t="s">
        <v>217</v>
      </c>
      <c r="B48" s="86">
        <v>320.59446268019565</v>
      </c>
      <c r="C48" s="86">
        <v>65.657978815377561</v>
      </c>
      <c r="D48" s="86">
        <v>386.25244149557318</v>
      </c>
      <c r="E48" s="71" t="s">
        <v>461</v>
      </c>
      <c r="F48" s="71" t="s">
        <v>82</v>
      </c>
      <c r="G48" s="11"/>
      <c r="J48" s="2"/>
      <c r="L48"/>
    </row>
    <row r="49" spans="1:12" x14ac:dyDescent="0.25">
      <c r="A49" s="71" t="s">
        <v>218</v>
      </c>
      <c r="B49" s="86">
        <v>14.582343852838159</v>
      </c>
      <c r="C49" s="86">
        <v>3.0089751545062073</v>
      </c>
      <c r="D49" s="86">
        <v>17.591319007344367</v>
      </c>
      <c r="E49" s="71" t="s">
        <v>461</v>
      </c>
      <c r="F49" s="71" t="s">
        <v>82</v>
      </c>
      <c r="G49" s="11"/>
      <c r="J49" s="2"/>
      <c r="L49"/>
    </row>
    <row r="50" spans="1:12" x14ac:dyDescent="0.25">
      <c r="A50" s="71" t="s">
        <v>682</v>
      </c>
      <c r="B50" s="86">
        <v>18.531120955867976</v>
      </c>
      <c r="C50" s="86">
        <v>3.8230072609521923</v>
      </c>
      <c r="D50" s="86">
        <v>22.354128216820168</v>
      </c>
      <c r="E50" s="71" t="s">
        <v>461</v>
      </c>
      <c r="F50" s="71" t="s">
        <v>82</v>
      </c>
      <c r="G50" s="11"/>
      <c r="J50" s="2"/>
      <c r="L50"/>
    </row>
    <row r="51" spans="1:12" x14ac:dyDescent="0.25">
      <c r="A51" s="71" t="s">
        <v>219</v>
      </c>
      <c r="B51" s="86">
        <v>8.2907669897096081</v>
      </c>
      <c r="C51" s="86">
        <v>1.7029904995407439</v>
      </c>
      <c r="D51" s="86">
        <v>9.9937574892503527</v>
      </c>
      <c r="E51" s="71" t="s">
        <v>461</v>
      </c>
      <c r="F51" s="71" t="s">
        <v>82</v>
      </c>
      <c r="G51" s="11"/>
      <c r="J51" s="2"/>
      <c r="L51"/>
    </row>
    <row r="52" spans="1:12" x14ac:dyDescent="0.25">
      <c r="A52" s="71" t="s">
        <v>220</v>
      </c>
      <c r="B52" s="86">
        <v>11.801469941609547</v>
      </c>
      <c r="C52" s="86">
        <v>2.4246973143013033</v>
      </c>
      <c r="D52" s="86">
        <v>14.22616725591085</v>
      </c>
      <c r="E52" s="71" t="s">
        <v>461</v>
      </c>
      <c r="F52" s="71" t="s">
        <v>82</v>
      </c>
      <c r="G52" s="11"/>
      <c r="J52" s="2"/>
      <c r="L52"/>
    </row>
    <row r="53" spans="1:12" x14ac:dyDescent="0.25">
      <c r="A53" s="71" t="s">
        <v>221</v>
      </c>
      <c r="B53" s="86">
        <v>24.831350280353366</v>
      </c>
      <c r="C53" s="86">
        <v>5.1014381545353382</v>
      </c>
      <c r="D53" s="86">
        <v>29.932788434888703</v>
      </c>
      <c r="E53" s="71" t="s">
        <v>461</v>
      </c>
      <c r="F53" s="71" t="s">
        <v>82</v>
      </c>
      <c r="G53" s="11"/>
      <c r="J53" s="2"/>
      <c r="L53"/>
    </row>
    <row r="54" spans="1:12" x14ac:dyDescent="0.25">
      <c r="A54" s="71" t="s">
        <v>222</v>
      </c>
      <c r="B54" s="86">
        <v>38.703191245320255</v>
      </c>
      <c r="C54" s="86">
        <v>7.9475481210825727</v>
      </c>
      <c r="D54" s="86">
        <v>46.650739366402831</v>
      </c>
      <c r="E54" s="71" t="s">
        <v>461</v>
      </c>
      <c r="F54" s="71" t="s">
        <v>82</v>
      </c>
      <c r="G54" s="11"/>
      <c r="J54" s="2"/>
      <c r="L54"/>
    </row>
    <row r="55" spans="1:12" x14ac:dyDescent="0.25">
      <c r="A55" s="71" t="s">
        <v>223</v>
      </c>
      <c r="B55" s="86">
        <v>17.370726297234523</v>
      </c>
      <c r="C55" s="86">
        <v>3.5682926489144067</v>
      </c>
      <c r="D55" s="86">
        <v>20.939018946148931</v>
      </c>
      <c r="E55" s="71" t="s">
        <v>461</v>
      </c>
      <c r="F55" s="71" t="s">
        <v>82</v>
      </c>
      <c r="G55" s="11"/>
      <c r="J55" s="2"/>
      <c r="L55"/>
    </row>
    <row r="56" spans="1:12" x14ac:dyDescent="0.25">
      <c r="A56" s="71" t="s">
        <v>278</v>
      </c>
      <c r="B56" s="86">
        <v>22.78880091493339</v>
      </c>
      <c r="C56" s="86">
        <v>4.6867730630727245</v>
      </c>
      <c r="D56" s="86">
        <v>27.475573978006114</v>
      </c>
      <c r="E56" s="71" t="s">
        <v>461</v>
      </c>
      <c r="F56" s="71" t="s">
        <v>82</v>
      </c>
      <c r="G56" s="11"/>
      <c r="J56" s="2"/>
      <c r="L56"/>
    </row>
    <row r="57" spans="1:12" x14ac:dyDescent="0.25">
      <c r="A57" s="71" t="s">
        <v>279</v>
      </c>
      <c r="B57" s="86">
        <v>8.7711174111463581</v>
      </c>
      <c r="C57" s="86">
        <v>1.8081375497995895</v>
      </c>
      <c r="D57" s="86">
        <v>10.579254960945947</v>
      </c>
      <c r="E57" s="71" t="s">
        <v>461</v>
      </c>
      <c r="F57" s="71" t="s">
        <v>82</v>
      </c>
      <c r="G57" s="11"/>
      <c r="J57" s="2"/>
      <c r="L57"/>
    </row>
    <row r="58" spans="1:12" x14ac:dyDescent="0.25">
      <c r="A58" s="71" t="s">
        <v>224</v>
      </c>
      <c r="B58" s="86">
        <v>17.191949775173519</v>
      </c>
      <c r="C58" s="86">
        <v>3.5440786439677336</v>
      </c>
      <c r="D58" s="86">
        <v>20.736028419141252</v>
      </c>
      <c r="E58" s="71" t="s">
        <v>461</v>
      </c>
      <c r="F58" s="71" t="s">
        <v>82</v>
      </c>
      <c r="G58" s="11"/>
      <c r="J58" s="2"/>
      <c r="L58"/>
    </row>
    <row r="59" spans="1:12" x14ac:dyDescent="0.25">
      <c r="A59" s="71" t="s">
        <v>225</v>
      </c>
      <c r="B59" s="86">
        <v>41.248295776164667</v>
      </c>
      <c r="C59" s="86">
        <v>8.5037857811815627</v>
      </c>
      <c r="D59" s="86">
        <v>49.75208155734623</v>
      </c>
      <c r="E59" s="71" t="s">
        <v>461</v>
      </c>
      <c r="F59" s="71" t="s">
        <v>82</v>
      </c>
      <c r="G59" s="11"/>
      <c r="J59" s="2"/>
      <c r="L59"/>
    </row>
    <row r="60" spans="1:12" x14ac:dyDescent="0.25">
      <c r="A60" s="71" t="s">
        <v>226</v>
      </c>
      <c r="B60" s="86">
        <v>317.09897763277536</v>
      </c>
      <c r="C60" s="86">
        <v>64.941709955573458</v>
      </c>
      <c r="D60" s="86">
        <v>382.04068758834882</v>
      </c>
      <c r="E60" s="71" t="s">
        <v>461</v>
      </c>
      <c r="F60" s="71" t="s">
        <v>82</v>
      </c>
      <c r="G60" s="11"/>
      <c r="J60" s="2"/>
      <c r="L60"/>
    </row>
    <row r="61" spans="1:12" x14ac:dyDescent="0.25">
      <c r="A61" s="71" t="s">
        <v>227</v>
      </c>
      <c r="B61" s="86">
        <v>10.357176114657134</v>
      </c>
      <c r="C61" s="86">
        <v>2.127622122329853</v>
      </c>
      <c r="D61" s="86">
        <v>12.484798236986988</v>
      </c>
      <c r="E61" s="71" t="s">
        <v>461</v>
      </c>
      <c r="F61" s="71" t="s">
        <v>82</v>
      </c>
      <c r="G61" s="11"/>
      <c r="J61" s="2"/>
      <c r="L61"/>
    </row>
    <row r="62" spans="1:12" x14ac:dyDescent="0.25">
      <c r="A62" s="71" t="s">
        <v>228</v>
      </c>
      <c r="B62" s="86">
        <v>32.155018862723239</v>
      </c>
      <c r="C62" s="86">
        <v>6.603564540414582</v>
      </c>
      <c r="D62" s="86">
        <v>38.75858340313782</v>
      </c>
      <c r="E62" s="71" t="s">
        <v>461</v>
      </c>
      <c r="F62" s="71" t="s">
        <v>82</v>
      </c>
      <c r="G62" s="11"/>
      <c r="J62" s="2"/>
      <c r="L62"/>
    </row>
    <row r="63" spans="1:12" x14ac:dyDescent="0.25">
      <c r="A63" s="71" t="s">
        <v>229</v>
      </c>
      <c r="B63" s="86">
        <v>67.225604171885294</v>
      </c>
      <c r="C63" s="86">
        <v>13.801489475457497</v>
      </c>
      <c r="D63" s="86">
        <v>81.027093647342795</v>
      </c>
      <c r="E63" s="71" t="s">
        <v>461</v>
      </c>
      <c r="F63" s="71" t="s">
        <v>82</v>
      </c>
      <c r="G63" s="11"/>
      <c r="J63" s="2"/>
      <c r="L63"/>
    </row>
    <row r="64" spans="1:12" x14ac:dyDescent="0.25">
      <c r="A64" s="71" t="s">
        <v>230</v>
      </c>
      <c r="B64" s="86">
        <v>18.120778373754895</v>
      </c>
      <c r="C64" s="86">
        <v>3.7225199598866858</v>
      </c>
      <c r="D64" s="86">
        <v>21.843298333641581</v>
      </c>
      <c r="E64" s="71" t="s">
        <v>461</v>
      </c>
      <c r="F64" s="71" t="s">
        <v>82</v>
      </c>
      <c r="G64" s="11"/>
      <c r="J64" s="2"/>
      <c r="L64"/>
    </row>
    <row r="65" spans="1:12" x14ac:dyDescent="0.25">
      <c r="A65" s="71" t="s">
        <v>231</v>
      </c>
      <c r="B65" s="86">
        <v>28.330696940561317</v>
      </c>
      <c r="C65" s="86">
        <v>5.8187555542244249</v>
      </c>
      <c r="D65" s="86">
        <v>34.149452494785741</v>
      </c>
      <c r="E65" s="71" t="s">
        <v>461</v>
      </c>
      <c r="F65" s="71" t="s">
        <v>82</v>
      </c>
      <c r="G65" s="11"/>
      <c r="J65" s="2"/>
      <c r="L65"/>
    </row>
    <row r="66" spans="1:12" x14ac:dyDescent="0.25">
      <c r="A66" s="71" t="s">
        <v>232</v>
      </c>
      <c r="B66" s="86">
        <v>43.191500412493568</v>
      </c>
      <c r="C66" s="86">
        <v>8.8677856547583804</v>
      </c>
      <c r="D66" s="86">
        <v>52.059286067251946</v>
      </c>
      <c r="E66" s="71" t="s">
        <v>461</v>
      </c>
      <c r="F66" s="71" t="s">
        <v>82</v>
      </c>
      <c r="G66" s="11"/>
      <c r="J66" s="2"/>
      <c r="L66"/>
    </row>
    <row r="67" spans="1:12" x14ac:dyDescent="0.25">
      <c r="A67" s="15"/>
      <c r="B67" s="15"/>
      <c r="C67" s="15"/>
      <c r="D67" s="15"/>
      <c r="E67" s="15"/>
      <c r="F67" s="6"/>
      <c r="G67" s="6"/>
      <c r="L67"/>
    </row>
    <row r="68" spans="1:12" ht="15.75" x14ac:dyDescent="0.25">
      <c r="A68" s="213" t="s">
        <v>551</v>
      </c>
      <c r="B68" s="227" t="s">
        <v>466</v>
      </c>
      <c r="C68" s="227"/>
      <c r="D68" s="227"/>
      <c r="E68" s="213" t="s">
        <v>1</v>
      </c>
      <c r="F68" s="213" t="s">
        <v>16</v>
      </c>
      <c r="G68" s="6"/>
      <c r="H68" s="6"/>
      <c r="L68"/>
    </row>
    <row r="69" spans="1:12" ht="15.75" x14ac:dyDescent="0.25">
      <c r="A69" s="213"/>
      <c r="B69" s="76" t="s">
        <v>671</v>
      </c>
      <c r="C69" s="76" t="s">
        <v>679</v>
      </c>
      <c r="D69" s="76" t="s">
        <v>2</v>
      </c>
      <c r="E69" s="213"/>
      <c r="F69" s="213"/>
      <c r="G69" s="6"/>
      <c r="H69" s="6"/>
      <c r="L69"/>
    </row>
    <row r="70" spans="1:12" x14ac:dyDescent="0.25">
      <c r="A70" s="71" t="s">
        <v>552</v>
      </c>
      <c r="B70" s="81">
        <v>2.8542000000000005</v>
      </c>
      <c r="C70" s="81">
        <v>0.23430000000000001</v>
      </c>
      <c r="D70" s="81">
        <v>3.0885000000000007</v>
      </c>
      <c r="E70" s="71" t="s">
        <v>365</v>
      </c>
      <c r="F70" s="71" t="s">
        <v>683</v>
      </c>
      <c r="G70" s="6"/>
      <c r="H70" s="6"/>
      <c r="L70"/>
    </row>
    <row r="71" spans="1:12" x14ac:dyDescent="0.25">
      <c r="A71" s="71" t="s">
        <v>553</v>
      </c>
      <c r="B71" s="81">
        <v>2.9021879021879027</v>
      </c>
      <c r="C71" s="81">
        <v>0.63706563706563701</v>
      </c>
      <c r="D71" s="81">
        <v>3.5392535392535396</v>
      </c>
      <c r="E71" s="71" t="s">
        <v>59</v>
      </c>
      <c r="F71" s="71" t="s">
        <v>683</v>
      </c>
      <c r="G71" s="6"/>
      <c r="H71" s="6"/>
      <c r="L71"/>
    </row>
    <row r="72" spans="1:12" x14ac:dyDescent="0.25">
      <c r="A72" s="71" t="s">
        <v>554</v>
      </c>
      <c r="B72" s="81">
        <v>3.5169444444444449</v>
      </c>
      <c r="C72" s="81">
        <v>0.28135555555555558</v>
      </c>
      <c r="D72" s="81">
        <v>3.7983000000000002</v>
      </c>
      <c r="E72" s="71" t="s">
        <v>59</v>
      </c>
      <c r="F72" s="71" t="s">
        <v>683</v>
      </c>
      <c r="G72" s="6"/>
      <c r="H72" s="6"/>
      <c r="L72"/>
    </row>
    <row r="73" spans="1:12" x14ac:dyDescent="0.25">
      <c r="A73" s="71" t="s">
        <v>555</v>
      </c>
      <c r="B73" s="81">
        <v>1.917777777777778E-2</v>
      </c>
      <c r="C73" s="81">
        <v>6.7122222222222236E-2</v>
      </c>
      <c r="D73" s="81">
        <v>8.6300000000000016E-2</v>
      </c>
      <c r="E73" s="71" t="s">
        <v>59</v>
      </c>
      <c r="F73" s="71" t="s">
        <v>683</v>
      </c>
      <c r="G73" s="6"/>
      <c r="H73" s="6"/>
      <c r="L73"/>
    </row>
    <row r="74" spans="1:12" x14ac:dyDescent="0.25">
      <c r="A74" s="15"/>
      <c r="B74" s="15"/>
      <c r="C74" s="15"/>
      <c r="D74" s="15"/>
      <c r="E74" s="15"/>
      <c r="F74" s="6"/>
      <c r="G74" s="6"/>
      <c r="L74"/>
    </row>
    <row r="75" spans="1:12" ht="15.75" customHeight="1" x14ac:dyDescent="0.25">
      <c r="A75" s="90" t="s">
        <v>9</v>
      </c>
      <c r="B75" s="70" t="s">
        <v>463</v>
      </c>
      <c r="C75" s="90" t="s">
        <v>1</v>
      </c>
      <c r="D75" s="90" t="s">
        <v>16</v>
      </c>
      <c r="E75" s="15"/>
      <c r="F75" s="6"/>
      <c r="G75" s="6"/>
      <c r="L75"/>
    </row>
    <row r="76" spans="1:12" x14ac:dyDescent="0.25">
      <c r="A76" s="71" t="s">
        <v>564</v>
      </c>
      <c r="B76" s="73">
        <v>0.13600000000000001</v>
      </c>
      <c r="C76" s="71" t="s">
        <v>377</v>
      </c>
      <c r="D76" s="71" t="s">
        <v>82</v>
      </c>
      <c r="E76" s="11"/>
      <c r="I76" s="9"/>
      <c r="J76" s="9"/>
      <c r="L76"/>
    </row>
    <row r="77" spans="1:12" x14ac:dyDescent="0.25">
      <c r="A77" s="71" t="s">
        <v>380</v>
      </c>
      <c r="B77" s="78">
        <v>68</v>
      </c>
      <c r="C77" s="71" t="s">
        <v>368</v>
      </c>
      <c r="D77" s="71" t="s">
        <v>596</v>
      </c>
      <c r="E77" s="11"/>
      <c r="I77" s="9"/>
      <c r="J77" s="9"/>
      <c r="L77"/>
    </row>
    <row r="78" spans="1:12" x14ac:dyDescent="0.25">
      <c r="A78" s="71" t="s">
        <v>381</v>
      </c>
      <c r="B78" s="78">
        <v>272</v>
      </c>
      <c r="C78" s="71" t="s">
        <v>368</v>
      </c>
      <c r="D78" s="71" t="s">
        <v>596</v>
      </c>
      <c r="E78" s="11"/>
      <c r="F78" s="6"/>
      <c r="G78" s="6"/>
      <c r="L78"/>
    </row>
    <row r="79" spans="1:12" x14ac:dyDescent="0.25">
      <c r="A79" s="71" t="s">
        <v>382</v>
      </c>
      <c r="B79" s="78">
        <v>1088</v>
      </c>
      <c r="C79" s="71" t="s">
        <v>368</v>
      </c>
      <c r="D79" s="71" t="s">
        <v>596</v>
      </c>
      <c r="E79" s="11"/>
      <c r="F79" s="6"/>
      <c r="G79" s="6"/>
      <c r="L79"/>
    </row>
    <row r="80" spans="1:12" x14ac:dyDescent="0.25">
      <c r="A80" s="15"/>
      <c r="B80" s="104"/>
      <c r="C80" s="15"/>
      <c r="D80" s="15"/>
      <c r="E80" s="15"/>
      <c r="F80" s="6"/>
      <c r="G80" s="6"/>
      <c r="L80"/>
    </row>
    <row r="81" spans="1:12" ht="15.75" x14ac:dyDescent="0.25">
      <c r="A81" s="90" t="s">
        <v>603</v>
      </c>
      <c r="B81" s="70" t="s">
        <v>463</v>
      </c>
      <c r="C81" s="90" t="s">
        <v>1</v>
      </c>
      <c r="D81" s="90" t="s">
        <v>16</v>
      </c>
      <c r="E81" s="15"/>
      <c r="F81" s="11"/>
      <c r="G81" s="6"/>
      <c r="L81"/>
    </row>
    <row r="82" spans="1:12" x14ac:dyDescent="0.25">
      <c r="A82" s="71" t="s">
        <v>431</v>
      </c>
      <c r="B82" s="73">
        <v>0.32431618150400005</v>
      </c>
      <c r="C82" s="71" t="s">
        <v>377</v>
      </c>
      <c r="D82" s="71" t="s">
        <v>82</v>
      </c>
      <c r="E82" s="11"/>
      <c r="J82" s="2"/>
      <c r="L82"/>
    </row>
    <row r="83" spans="1:12" x14ac:dyDescent="0.25">
      <c r="A83" s="71" t="s">
        <v>432</v>
      </c>
      <c r="B83" s="73">
        <v>0.4578448218176</v>
      </c>
      <c r="C83" s="71" t="s">
        <v>377</v>
      </c>
      <c r="D83" s="71" t="s">
        <v>82</v>
      </c>
      <c r="E83" s="11"/>
      <c r="J83" s="2"/>
      <c r="L83"/>
    </row>
    <row r="84" spans="1:12" x14ac:dyDescent="0.25">
      <c r="A84" s="71" t="s">
        <v>600</v>
      </c>
      <c r="B84" s="73">
        <v>0.74968441491223614</v>
      </c>
      <c r="C84" s="71" t="s">
        <v>377</v>
      </c>
      <c r="D84" s="71" t="s">
        <v>82</v>
      </c>
      <c r="E84" s="11"/>
      <c r="J84" s="2"/>
      <c r="L84"/>
    </row>
    <row r="85" spans="1:12" x14ac:dyDescent="0.25">
      <c r="A85" s="71" t="s">
        <v>599</v>
      </c>
      <c r="B85" s="73">
        <f>AVERAGE(B82:B84)</f>
        <v>0.51061513941127867</v>
      </c>
      <c r="C85" s="71" t="s">
        <v>377</v>
      </c>
      <c r="D85" s="71" t="s">
        <v>82</v>
      </c>
      <c r="E85" s="11"/>
      <c r="J85" s="2"/>
      <c r="L85"/>
    </row>
    <row r="86" spans="1:12" x14ac:dyDescent="0.25">
      <c r="A86" s="71" t="s">
        <v>434</v>
      </c>
      <c r="B86" s="77">
        <v>48.647427225600005</v>
      </c>
      <c r="C86" s="71" t="s">
        <v>368</v>
      </c>
      <c r="D86" s="71" t="s">
        <v>596</v>
      </c>
      <c r="E86" s="11"/>
      <c r="J86" s="2"/>
      <c r="L86"/>
    </row>
    <row r="87" spans="1:12" x14ac:dyDescent="0.25">
      <c r="A87" s="71" t="s">
        <v>435</v>
      </c>
      <c r="B87" s="77">
        <v>38.917941780480007</v>
      </c>
      <c r="C87" s="71" t="s">
        <v>368</v>
      </c>
      <c r="D87" s="71" t="s">
        <v>596</v>
      </c>
      <c r="E87" s="11"/>
      <c r="J87" s="2"/>
      <c r="L87"/>
    </row>
    <row r="88" spans="1:12" x14ac:dyDescent="0.25">
      <c r="A88" s="71" t="s">
        <v>436</v>
      </c>
      <c r="B88" s="77">
        <v>183.13792872703999</v>
      </c>
      <c r="C88" s="71" t="s">
        <v>368</v>
      </c>
      <c r="D88" s="71" t="s">
        <v>596</v>
      </c>
      <c r="E88" s="11"/>
      <c r="L88"/>
    </row>
    <row r="89" spans="1:12" x14ac:dyDescent="0.25">
      <c r="A89" s="71" t="s">
        <v>437</v>
      </c>
      <c r="B89" s="77">
        <v>68.676723272640004</v>
      </c>
      <c r="C89" s="71" t="s">
        <v>368</v>
      </c>
      <c r="D89" s="71" t="s">
        <v>596</v>
      </c>
      <c r="E89" s="11"/>
      <c r="L89"/>
    </row>
    <row r="90" spans="1:12" x14ac:dyDescent="0.25">
      <c r="A90" s="71" t="s">
        <v>438</v>
      </c>
      <c r="B90" s="77">
        <v>123.618101890752</v>
      </c>
      <c r="C90" s="71" t="s">
        <v>368</v>
      </c>
      <c r="D90" s="71" t="s">
        <v>596</v>
      </c>
      <c r="E90" s="11"/>
      <c r="L90"/>
    </row>
    <row r="91" spans="1:12" x14ac:dyDescent="0.25">
      <c r="A91" s="71" t="s">
        <v>284</v>
      </c>
      <c r="B91" s="77">
        <v>64.452196754208003</v>
      </c>
      <c r="C91" s="71" t="s">
        <v>368</v>
      </c>
      <c r="D91" s="71" t="s">
        <v>596</v>
      </c>
      <c r="E91" s="11"/>
      <c r="L91"/>
    </row>
    <row r="92" spans="1:12" x14ac:dyDescent="0.25">
      <c r="A92" s="71" t="s">
        <v>326</v>
      </c>
      <c r="B92" s="77">
        <v>4.9256567715845918</v>
      </c>
      <c r="C92" s="71" t="s">
        <v>368</v>
      </c>
      <c r="D92" s="71" t="s">
        <v>596</v>
      </c>
      <c r="E92" s="11"/>
      <c r="L92"/>
    </row>
    <row r="93" spans="1:12" x14ac:dyDescent="0.25">
      <c r="A93" s="71" t="s">
        <v>285</v>
      </c>
      <c r="B93" s="77">
        <v>13.701274719216002</v>
      </c>
      <c r="C93" s="71" t="s">
        <v>368</v>
      </c>
      <c r="D93" s="71" t="s">
        <v>596</v>
      </c>
      <c r="E93" s="11"/>
      <c r="F93" s="6"/>
      <c r="L93"/>
    </row>
    <row r="94" spans="1:12" x14ac:dyDescent="0.25">
      <c r="A94" s="71" t="s">
        <v>286</v>
      </c>
      <c r="B94" s="77">
        <v>89.637269471232003</v>
      </c>
      <c r="C94" s="71" t="s">
        <v>368</v>
      </c>
      <c r="D94" s="71" t="s">
        <v>596</v>
      </c>
      <c r="E94" s="11"/>
      <c r="F94" s="6"/>
      <c r="L94"/>
    </row>
    <row r="95" spans="1:12" x14ac:dyDescent="0.25">
      <c r="A95" s="71" t="s">
        <v>287</v>
      </c>
      <c r="B95" s="77">
        <v>118.5489936558</v>
      </c>
      <c r="C95" s="71" t="s">
        <v>368</v>
      </c>
      <c r="D95" s="71" t="s">
        <v>596</v>
      </c>
      <c r="E95" s="11"/>
      <c r="F95" s="6"/>
      <c r="L95"/>
    </row>
    <row r="96" spans="1:12" x14ac:dyDescent="0.25">
      <c r="A96" s="71" t="s">
        <v>601</v>
      </c>
      <c r="B96" s="77">
        <v>14.993688298244724</v>
      </c>
      <c r="C96" s="71" t="s">
        <v>368</v>
      </c>
      <c r="D96" s="71" t="s">
        <v>596</v>
      </c>
      <c r="E96" s="11"/>
      <c r="F96" s="6"/>
      <c r="L96"/>
    </row>
    <row r="97" spans="1:12" ht="15.75" x14ac:dyDescent="0.25">
      <c r="A97" s="90" t="s">
        <v>607</v>
      </c>
      <c r="B97" s="70" t="s">
        <v>463</v>
      </c>
      <c r="C97" s="90" t="s">
        <v>1</v>
      </c>
      <c r="D97" s="90" t="s">
        <v>16</v>
      </c>
      <c r="E97" s="11"/>
      <c r="J97" s="2"/>
      <c r="L97"/>
    </row>
    <row r="98" spans="1:12" x14ac:dyDescent="0.25">
      <c r="A98" s="71" t="s">
        <v>431</v>
      </c>
      <c r="B98" s="73">
        <v>1.2268902714800001</v>
      </c>
      <c r="C98" s="71" t="s">
        <v>377</v>
      </c>
      <c r="D98" s="71" t="s">
        <v>82</v>
      </c>
      <c r="E98" s="11"/>
      <c r="J98" s="2"/>
      <c r="L98"/>
    </row>
    <row r="99" spans="1:12" x14ac:dyDescent="0.25">
      <c r="A99" s="71" t="s">
        <v>432</v>
      </c>
      <c r="B99" s="73">
        <v>0.61689649412960001</v>
      </c>
      <c r="C99" s="71" t="s">
        <v>377</v>
      </c>
      <c r="D99" s="71" t="s">
        <v>82</v>
      </c>
      <c r="E99" s="11"/>
      <c r="J99" s="2"/>
      <c r="L99"/>
    </row>
    <row r="100" spans="1:12" x14ac:dyDescent="0.25">
      <c r="A100" s="71" t="s">
        <v>599</v>
      </c>
      <c r="B100" s="73">
        <f>AVERAGE(B98:B99)</f>
        <v>0.92189338280480004</v>
      </c>
      <c r="C100" s="71" t="s">
        <v>377</v>
      </c>
      <c r="D100" s="71" t="s">
        <v>82</v>
      </c>
      <c r="E100" s="11"/>
      <c r="J100" s="2"/>
      <c r="L100"/>
    </row>
    <row r="101" spans="1:12" x14ac:dyDescent="0.25">
      <c r="A101" s="71" t="s">
        <v>434</v>
      </c>
      <c r="B101" s="77">
        <v>184.033540722</v>
      </c>
      <c r="C101" s="71" t="s">
        <v>368</v>
      </c>
      <c r="D101" s="71" t="s">
        <v>596</v>
      </c>
      <c r="E101" s="11"/>
      <c r="F101" s="11"/>
      <c r="G101" s="6"/>
      <c r="L101"/>
    </row>
    <row r="102" spans="1:12" x14ac:dyDescent="0.25">
      <c r="A102" s="71" t="s">
        <v>435</v>
      </c>
      <c r="B102" s="77">
        <v>147.22683257760002</v>
      </c>
      <c r="C102" s="71" t="s">
        <v>368</v>
      </c>
      <c r="D102" s="71" t="s">
        <v>596</v>
      </c>
      <c r="E102" s="11"/>
      <c r="F102" s="11"/>
      <c r="G102" s="6"/>
      <c r="L102"/>
    </row>
    <row r="103" spans="1:12" x14ac:dyDescent="0.25">
      <c r="A103" s="71" t="s">
        <v>436</v>
      </c>
      <c r="B103" s="77">
        <v>246.75859765184001</v>
      </c>
      <c r="C103" s="71" t="s">
        <v>368</v>
      </c>
      <c r="D103" s="71" t="s">
        <v>596</v>
      </c>
      <c r="E103" s="11"/>
      <c r="F103" s="11"/>
      <c r="G103" s="6"/>
      <c r="L103"/>
    </row>
    <row r="104" spans="1:12" x14ac:dyDescent="0.25">
      <c r="A104" s="71" t="s">
        <v>437</v>
      </c>
      <c r="B104" s="77">
        <v>92.534474119440006</v>
      </c>
      <c r="C104" s="71" t="s">
        <v>368</v>
      </c>
      <c r="D104" s="71" t="s">
        <v>596</v>
      </c>
      <c r="E104" s="11"/>
      <c r="F104" s="11"/>
      <c r="G104" s="6"/>
      <c r="L104"/>
    </row>
    <row r="105" spans="1:12" x14ac:dyDescent="0.25">
      <c r="A105" s="71" t="s">
        <v>438</v>
      </c>
      <c r="B105" s="77">
        <v>166.56205341499199</v>
      </c>
      <c r="C105" s="71" t="s">
        <v>368</v>
      </c>
      <c r="D105" s="71" t="s">
        <v>596</v>
      </c>
      <c r="E105" s="11"/>
      <c r="F105" s="11"/>
      <c r="G105" s="6"/>
      <c r="L105"/>
    </row>
    <row r="106" spans="1:12" x14ac:dyDescent="0.25">
      <c r="A106" s="71" t="s">
        <v>284</v>
      </c>
      <c r="B106" s="77">
        <v>106.74257370955199</v>
      </c>
      <c r="C106" s="71" t="s">
        <v>368</v>
      </c>
      <c r="D106" s="71" t="s">
        <v>596</v>
      </c>
      <c r="E106" s="11"/>
      <c r="F106" s="11"/>
      <c r="G106" s="6"/>
      <c r="L106"/>
    </row>
    <row r="107" spans="1:12" x14ac:dyDescent="0.25">
      <c r="A107" s="71" t="s">
        <v>326</v>
      </c>
      <c r="B107" s="77">
        <v>9.3281001066288596</v>
      </c>
      <c r="C107" s="71" t="s">
        <v>368</v>
      </c>
      <c r="D107" s="71" t="s">
        <v>596</v>
      </c>
      <c r="E107" s="11"/>
      <c r="F107" s="11"/>
      <c r="G107" s="6"/>
      <c r="L107"/>
    </row>
    <row r="108" spans="1:12" x14ac:dyDescent="0.25">
      <c r="A108" s="71" t="s">
        <v>285</v>
      </c>
      <c r="B108" s="77">
        <v>88.138069222111994</v>
      </c>
      <c r="C108" s="71" t="s">
        <v>368</v>
      </c>
      <c r="D108" s="71" t="s">
        <v>596</v>
      </c>
      <c r="E108" s="11"/>
      <c r="F108" s="11"/>
      <c r="G108" s="6"/>
      <c r="L108"/>
    </row>
    <row r="109" spans="1:12" x14ac:dyDescent="0.25">
      <c r="A109" s="71" t="s">
        <v>286</v>
      </c>
      <c r="B109" s="77">
        <v>124.306790319488</v>
      </c>
      <c r="C109" s="71" t="s">
        <v>368</v>
      </c>
      <c r="D109" s="71" t="s">
        <v>596</v>
      </c>
      <c r="E109" s="11"/>
      <c r="F109" s="11"/>
      <c r="G109" s="6"/>
      <c r="L109"/>
    </row>
    <row r="110" spans="1:12" x14ac:dyDescent="0.25">
      <c r="A110" s="71" t="s">
        <v>287</v>
      </c>
      <c r="B110" s="77">
        <v>252.65677073260002</v>
      </c>
      <c r="C110" s="71" t="s">
        <v>368</v>
      </c>
      <c r="D110" s="71" t="s">
        <v>596</v>
      </c>
      <c r="E110" s="11"/>
      <c r="F110" s="11"/>
      <c r="G110" s="6"/>
      <c r="L110"/>
    </row>
    <row r="111" spans="1:12" x14ac:dyDescent="0.25">
      <c r="A111" s="15"/>
      <c r="B111" s="104"/>
      <c r="C111" s="15"/>
      <c r="D111" s="15"/>
      <c r="E111" s="15"/>
      <c r="F111" s="6"/>
      <c r="G111" s="6"/>
      <c r="L111"/>
    </row>
    <row r="112" spans="1:12" ht="15.75" x14ac:dyDescent="0.25">
      <c r="A112" s="90" t="s">
        <v>12</v>
      </c>
      <c r="B112" s="70" t="s">
        <v>463</v>
      </c>
      <c r="C112" s="90" t="s">
        <v>1</v>
      </c>
      <c r="D112" s="90" t="s">
        <v>16</v>
      </c>
      <c r="E112" s="15"/>
      <c r="F112" s="6"/>
      <c r="G112" s="6"/>
      <c r="L112"/>
    </row>
    <row r="113" spans="1:12" x14ac:dyDescent="0.25">
      <c r="A113" s="71" t="s">
        <v>288</v>
      </c>
      <c r="B113" s="73">
        <v>0.1678014385550162</v>
      </c>
      <c r="C113" s="71" t="s">
        <v>366</v>
      </c>
      <c r="D113" s="71" t="s">
        <v>82</v>
      </c>
      <c r="E113" s="11"/>
      <c r="H113" s="2"/>
      <c r="L113"/>
    </row>
    <row r="114" spans="1:12" x14ac:dyDescent="0.25">
      <c r="A114" s="71" t="s">
        <v>317</v>
      </c>
      <c r="B114" s="73">
        <v>0.14343257480527632</v>
      </c>
      <c r="C114" s="71" t="s">
        <v>366</v>
      </c>
      <c r="D114" s="71" t="s">
        <v>82</v>
      </c>
      <c r="E114" s="11"/>
      <c r="H114" s="2"/>
      <c r="L114"/>
    </row>
    <row r="115" spans="1:12" x14ac:dyDescent="0.25">
      <c r="A115" s="71" t="s">
        <v>288</v>
      </c>
      <c r="B115" s="73">
        <v>7.7620309877494522E-3</v>
      </c>
      <c r="C115" s="71" t="s">
        <v>367</v>
      </c>
      <c r="D115" s="71" t="s">
        <v>82</v>
      </c>
      <c r="E115" s="11"/>
      <c r="H115" s="2"/>
      <c r="L115"/>
    </row>
    <row r="116" spans="1:12" x14ac:dyDescent="0.25">
      <c r="A116" s="71" t="s">
        <v>317</v>
      </c>
      <c r="B116" s="73">
        <v>6.4047445859640858E-3</v>
      </c>
      <c r="C116" s="71" t="s">
        <v>367</v>
      </c>
      <c r="D116" s="71" t="s">
        <v>82</v>
      </c>
      <c r="E116" s="11"/>
      <c r="H116" s="2"/>
      <c r="L116"/>
    </row>
    <row r="117" spans="1:12" x14ac:dyDescent="0.25">
      <c r="A117" s="71" t="s">
        <v>379</v>
      </c>
      <c r="B117" s="73">
        <v>2.5226600710185725</v>
      </c>
      <c r="C117" s="71" t="s">
        <v>368</v>
      </c>
      <c r="D117" s="71" t="s">
        <v>82</v>
      </c>
      <c r="E117" s="11"/>
      <c r="H117" s="2"/>
      <c r="L117"/>
    </row>
    <row r="118" spans="1:12" x14ac:dyDescent="0.25">
      <c r="A118" s="71" t="s">
        <v>378</v>
      </c>
      <c r="B118" s="73">
        <v>2.1607125187877969</v>
      </c>
      <c r="C118" s="71" t="s">
        <v>368</v>
      </c>
      <c r="D118" s="71" t="s">
        <v>82</v>
      </c>
      <c r="E118" s="11"/>
      <c r="F118" s="11"/>
      <c r="H118" s="2"/>
      <c r="L118"/>
    </row>
    <row r="119" spans="1:12" x14ac:dyDescent="0.25">
      <c r="A119" s="15"/>
      <c r="B119" s="104"/>
      <c r="C119" s="15"/>
      <c r="D119" s="15"/>
      <c r="E119" s="15"/>
      <c r="F119" s="6"/>
      <c r="G119" s="6"/>
      <c r="L119"/>
    </row>
    <row r="120" spans="1:12" ht="15.75" x14ac:dyDescent="0.25">
      <c r="A120" s="90" t="s">
        <v>10</v>
      </c>
      <c r="B120" s="70" t="s">
        <v>463</v>
      </c>
      <c r="C120" s="90" t="s">
        <v>1</v>
      </c>
      <c r="D120" s="90" t="s">
        <v>16</v>
      </c>
      <c r="E120" s="15"/>
      <c r="F120" s="6"/>
      <c r="G120" s="6"/>
      <c r="L120"/>
    </row>
    <row r="121" spans="1:12" x14ac:dyDescent="0.25">
      <c r="A121" s="71" t="s">
        <v>21</v>
      </c>
      <c r="B121" s="73">
        <v>1.8680292120415797E-2</v>
      </c>
      <c r="C121" s="71" t="s">
        <v>377</v>
      </c>
      <c r="D121" s="71" t="s">
        <v>82</v>
      </c>
      <c r="E121" s="11"/>
      <c r="F121" s="11"/>
      <c r="H121" s="11"/>
      <c r="I121" s="9"/>
      <c r="J121" s="9"/>
      <c r="K121" s="2"/>
      <c r="L121"/>
    </row>
    <row r="122" spans="1:12" x14ac:dyDescent="0.25">
      <c r="A122" s="71" t="s">
        <v>55</v>
      </c>
      <c r="B122" s="73">
        <v>2.4228637181903302E-2</v>
      </c>
      <c r="C122" s="71" t="s">
        <v>377</v>
      </c>
      <c r="D122" s="71" t="s">
        <v>82</v>
      </c>
      <c r="E122" s="11"/>
      <c r="F122" s="11"/>
      <c r="H122" s="11"/>
      <c r="I122" s="9"/>
      <c r="J122" s="9"/>
      <c r="K122" s="2"/>
      <c r="L122"/>
    </row>
    <row r="123" spans="1:12" x14ac:dyDescent="0.25">
      <c r="A123" s="71" t="s">
        <v>372</v>
      </c>
      <c r="B123" s="73">
        <v>1.379459411357668E-2</v>
      </c>
      <c r="C123" s="71" t="s">
        <v>377</v>
      </c>
      <c r="D123" s="71" t="s">
        <v>82</v>
      </c>
      <c r="E123" s="11"/>
      <c r="F123" s="15"/>
      <c r="G123" s="15"/>
      <c r="H123" s="15"/>
      <c r="I123" s="15"/>
      <c r="J123" s="15"/>
      <c r="K123" s="15"/>
      <c r="L123"/>
    </row>
    <row r="124" spans="1:12" x14ac:dyDescent="0.25">
      <c r="A124" s="71" t="s">
        <v>56</v>
      </c>
      <c r="B124" s="73">
        <v>3.0507557991569366E-2</v>
      </c>
      <c r="C124" s="71" t="s">
        <v>377</v>
      </c>
      <c r="D124" s="71" t="s">
        <v>82</v>
      </c>
      <c r="E124" s="11"/>
      <c r="F124" s="15"/>
      <c r="G124" s="15"/>
      <c r="H124" s="15"/>
      <c r="I124" s="15"/>
      <c r="J124" s="15"/>
      <c r="K124" s="15"/>
      <c r="L124"/>
    </row>
    <row r="125" spans="1:12" x14ac:dyDescent="0.25">
      <c r="A125" s="71" t="s">
        <v>22</v>
      </c>
      <c r="B125" s="73">
        <v>2.0718454108858038E-2</v>
      </c>
      <c r="C125" s="71" t="s">
        <v>377</v>
      </c>
      <c r="D125" s="71" t="s">
        <v>82</v>
      </c>
      <c r="E125" s="11"/>
      <c r="F125" s="15"/>
      <c r="G125" s="15"/>
      <c r="H125" s="15"/>
      <c r="I125" s="15"/>
      <c r="J125" s="15"/>
      <c r="K125" s="15"/>
      <c r="L125"/>
    </row>
    <row r="126" spans="1:12" x14ac:dyDescent="0.25">
      <c r="A126" s="71" t="s">
        <v>373</v>
      </c>
      <c r="B126" s="73">
        <v>1.2401557721396955E-2</v>
      </c>
      <c r="C126" s="71" t="s">
        <v>377</v>
      </c>
      <c r="D126" s="71" t="s">
        <v>82</v>
      </c>
      <c r="E126" s="11"/>
      <c r="F126" s="15"/>
      <c r="G126" s="15"/>
      <c r="H126" s="15"/>
      <c r="I126" s="15"/>
      <c r="J126" s="15"/>
      <c r="K126" s="15"/>
      <c r="L126"/>
    </row>
    <row r="127" spans="1:12" x14ac:dyDescent="0.25">
      <c r="A127" s="71" t="s">
        <v>374</v>
      </c>
      <c r="B127" s="73">
        <v>8.0082339727869586E-3</v>
      </c>
      <c r="C127" s="71" t="s">
        <v>377</v>
      </c>
      <c r="D127" s="71" t="s">
        <v>82</v>
      </c>
      <c r="E127" s="11"/>
      <c r="F127" s="15"/>
      <c r="G127" s="15"/>
      <c r="H127" s="15"/>
      <c r="I127" s="15"/>
      <c r="J127" s="15"/>
      <c r="K127" s="15"/>
      <c r="L127"/>
    </row>
    <row r="128" spans="1:12" x14ac:dyDescent="0.25">
      <c r="A128" s="71" t="s">
        <v>375</v>
      </c>
      <c r="B128" s="73">
        <v>6.3802226219405551E-3</v>
      </c>
      <c r="C128" s="71" t="s">
        <v>377</v>
      </c>
      <c r="D128" s="71" t="s">
        <v>82</v>
      </c>
      <c r="E128" s="11"/>
      <c r="F128" s="15"/>
      <c r="G128" s="15"/>
      <c r="H128" s="15"/>
      <c r="I128" s="15"/>
      <c r="J128" s="15"/>
      <c r="K128" s="15"/>
      <c r="L128"/>
    </row>
    <row r="129" spans="1:12" x14ac:dyDescent="0.25">
      <c r="A129" s="71" t="s">
        <v>376</v>
      </c>
      <c r="B129" s="73">
        <v>1.7545612210336528E-2</v>
      </c>
      <c r="C129" s="71" t="s">
        <v>377</v>
      </c>
      <c r="D129" s="71" t="s">
        <v>82</v>
      </c>
      <c r="E129" s="11"/>
      <c r="F129" s="15"/>
      <c r="G129" s="15"/>
      <c r="H129" s="15"/>
      <c r="I129" s="15"/>
      <c r="J129" s="15"/>
      <c r="K129" s="15"/>
      <c r="L129"/>
    </row>
    <row r="130" spans="1:12" s="16" customFormat="1" x14ac:dyDescent="0.25">
      <c r="A130" s="71" t="s">
        <v>388</v>
      </c>
      <c r="B130" s="73">
        <f>AVERAGE(B121:B129)</f>
        <v>1.6918351338087129E-2</v>
      </c>
      <c r="C130" s="71" t="s">
        <v>377</v>
      </c>
      <c r="D130" s="71" t="s">
        <v>82</v>
      </c>
    </row>
    <row r="131" spans="1:12" x14ac:dyDescent="0.25">
      <c r="A131" s="71" t="s">
        <v>66</v>
      </c>
      <c r="B131" s="73">
        <v>0.18680292120415798</v>
      </c>
      <c r="C131" s="71" t="s">
        <v>368</v>
      </c>
      <c r="D131" s="71" t="s">
        <v>596</v>
      </c>
      <c r="E131" s="11"/>
      <c r="F131" s="6"/>
      <c r="G131" s="6"/>
      <c r="L131"/>
    </row>
    <row r="132" spans="1:12" x14ac:dyDescent="0.25">
      <c r="A132" s="71" t="s">
        <v>67</v>
      </c>
      <c r="B132" s="73">
        <v>0.19382909745522642</v>
      </c>
      <c r="C132" s="71" t="s">
        <v>368</v>
      </c>
      <c r="D132" s="71" t="s">
        <v>596</v>
      </c>
      <c r="E132" s="11"/>
      <c r="F132" s="6"/>
      <c r="G132" s="6"/>
      <c r="L132"/>
    </row>
    <row r="133" spans="1:12" x14ac:dyDescent="0.25">
      <c r="A133" s="71" t="s">
        <v>68</v>
      </c>
      <c r="B133" s="73">
        <v>0.11035675290861344</v>
      </c>
      <c r="C133" s="71" t="s">
        <v>368</v>
      </c>
      <c r="D133" s="71" t="s">
        <v>596</v>
      </c>
      <c r="E133" s="11"/>
      <c r="F133" s="6"/>
      <c r="G133" s="6"/>
      <c r="L133"/>
    </row>
    <row r="134" spans="1:12" x14ac:dyDescent="0.25">
      <c r="A134" s="71" t="s">
        <v>383</v>
      </c>
      <c r="B134" s="73">
        <v>0.18304534794941618</v>
      </c>
      <c r="C134" s="71" t="s">
        <v>368</v>
      </c>
      <c r="D134" s="71" t="s">
        <v>596</v>
      </c>
      <c r="E134" s="11"/>
      <c r="F134" s="6"/>
      <c r="G134" s="6"/>
      <c r="L134"/>
    </row>
    <row r="135" spans="1:12" x14ac:dyDescent="0.25">
      <c r="A135" s="71" t="s">
        <v>69</v>
      </c>
      <c r="B135" s="73">
        <v>0.41436908217716073</v>
      </c>
      <c r="C135" s="71" t="s">
        <v>368</v>
      </c>
      <c r="D135" s="71" t="s">
        <v>596</v>
      </c>
      <c r="E135" s="11"/>
      <c r="F135" s="6"/>
      <c r="G135" s="6"/>
      <c r="L135"/>
    </row>
    <row r="136" spans="1:12" x14ac:dyDescent="0.25">
      <c r="A136" s="71" t="s">
        <v>384</v>
      </c>
      <c r="B136" s="73">
        <v>1.2401557721396954</v>
      </c>
      <c r="C136" s="71" t="s">
        <v>368</v>
      </c>
      <c r="D136" s="71" t="s">
        <v>596</v>
      </c>
      <c r="E136" s="11"/>
      <c r="F136" s="6"/>
      <c r="G136" s="6"/>
      <c r="L136"/>
    </row>
    <row r="137" spans="1:12" x14ac:dyDescent="0.25">
      <c r="A137" s="71" t="s">
        <v>385</v>
      </c>
      <c r="B137" s="73">
        <v>3.2032935891147836</v>
      </c>
      <c r="C137" s="71" t="s">
        <v>368</v>
      </c>
      <c r="D137" s="71" t="s">
        <v>596</v>
      </c>
      <c r="E137" s="11"/>
      <c r="F137" s="6"/>
      <c r="G137" s="6"/>
      <c r="L137"/>
    </row>
    <row r="138" spans="1:12" x14ac:dyDescent="0.25">
      <c r="A138" s="71" t="s">
        <v>386</v>
      </c>
      <c r="B138" s="73">
        <v>2.5520890487762222</v>
      </c>
      <c r="C138" s="71" t="s">
        <v>368</v>
      </c>
      <c r="D138" s="71" t="s">
        <v>596</v>
      </c>
      <c r="E138" s="11"/>
      <c r="F138" s="6"/>
      <c r="G138" s="6"/>
      <c r="L138"/>
    </row>
    <row r="139" spans="1:12" x14ac:dyDescent="0.25">
      <c r="A139" s="71" t="s">
        <v>387</v>
      </c>
      <c r="B139" s="73">
        <v>14.036489768269222</v>
      </c>
      <c r="C139" s="71" t="s">
        <v>368</v>
      </c>
      <c r="D139" s="71" t="s">
        <v>596</v>
      </c>
      <c r="E139" s="11"/>
      <c r="F139" s="6"/>
      <c r="G139" s="6"/>
      <c r="L139"/>
    </row>
    <row r="140" spans="1:12" x14ac:dyDescent="0.25">
      <c r="A140" s="15"/>
      <c r="B140" s="104"/>
      <c r="C140" s="15"/>
      <c r="D140" s="15"/>
      <c r="E140" s="15"/>
      <c r="F140" s="6"/>
      <c r="G140" s="6"/>
      <c r="L140"/>
    </row>
    <row r="141" spans="1:12" ht="15.75" x14ac:dyDescent="0.25">
      <c r="A141" s="90" t="s">
        <v>608</v>
      </c>
      <c r="B141" s="70" t="s">
        <v>463</v>
      </c>
      <c r="C141" s="90" t="s">
        <v>1</v>
      </c>
      <c r="D141" s="90" t="s">
        <v>16</v>
      </c>
      <c r="E141" s="15"/>
      <c r="F141" s="6"/>
      <c r="G141" s="6"/>
      <c r="L141"/>
    </row>
    <row r="142" spans="1:12" x14ac:dyDescent="0.25">
      <c r="A142" s="71" t="s">
        <v>319</v>
      </c>
      <c r="B142" s="73">
        <v>7.1419745894556515E-3</v>
      </c>
      <c r="C142" s="71" t="s">
        <v>377</v>
      </c>
      <c r="D142" s="71" t="s">
        <v>82</v>
      </c>
      <c r="E142" s="11"/>
      <c r="I142" s="2"/>
      <c r="L142"/>
    </row>
    <row r="143" spans="1:12" x14ac:dyDescent="0.25">
      <c r="A143" s="71" t="s">
        <v>320</v>
      </c>
      <c r="B143" s="73">
        <v>0.15168071736349514</v>
      </c>
      <c r="C143" s="71" t="s">
        <v>377</v>
      </c>
      <c r="D143" s="71" t="s">
        <v>82</v>
      </c>
      <c r="E143" s="11"/>
      <c r="I143" s="2"/>
      <c r="L143"/>
    </row>
    <row r="144" spans="1:12" x14ac:dyDescent="0.25">
      <c r="A144" s="71" t="s">
        <v>321</v>
      </c>
      <c r="B144" s="73">
        <v>6.5090869059861944E-2</v>
      </c>
      <c r="C144" s="71" t="s">
        <v>377</v>
      </c>
      <c r="D144" s="71" t="s">
        <v>82</v>
      </c>
      <c r="E144" s="11"/>
      <c r="I144" s="2"/>
      <c r="L144"/>
    </row>
    <row r="145" spans="1:12" x14ac:dyDescent="0.25">
      <c r="A145" s="71" t="s">
        <v>322</v>
      </c>
      <c r="B145" s="73">
        <v>4.6422405220320755E-2</v>
      </c>
      <c r="C145" s="71" t="s">
        <v>377</v>
      </c>
      <c r="D145" s="71" t="s">
        <v>82</v>
      </c>
      <c r="E145" s="11"/>
      <c r="I145" s="2"/>
      <c r="L145"/>
    </row>
    <row r="146" spans="1:12" x14ac:dyDescent="0.25">
      <c r="A146" s="71" t="s">
        <v>323</v>
      </c>
      <c r="B146" s="73">
        <v>4.2435369780629915E-2</v>
      </c>
      <c r="C146" s="71" t="s">
        <v>377</v>
      </c>
      <c r="D146" s="71" t="s">
        <v>82</v>
      </c>
      <c r="E146" s="11"/>
      <c r="I146" s="2"/>
      <c r="L146"/>
    </row>
    <row r="147" spans="1:12" x14ac:dyDescent="0.25">
      <c r="A147" s="71" t="s">
        <v>324</v>
      </c>
      <c r="B147" s="73">
        <v>3.7386020017399033E-2</v>
      </c>
      <c r="C147" s="71" t="s">
        <v>377</v>
      </c>
      <c r="D147" s="71" t="s">
        <v>82</v>
      </c>
      <c r="E147" s="11"/>
      <c r="G147" s="15"/>
      <c r="H147" s="15"/>
      <c r="I147" s="15"/>
      <c r="J147" s="15"/>
      <c r="K147" s="15"/>
      <c r="L147" s="15"/>
    </row>
    <row r="148" spans="1:12" x14ac:dyDescent="0.25">
      <c r="A148" s="71" t="s">
        <v>325</v>
      </c>
      <c r="B148" s="73">
        <v>8.6786917972878352E-2</v>
      </c>
      <c r="C148" s="71" t="s">
        <v>377</v>
      </c>
      <c r="D148" s="71" t="s">
        <v>82</v>
      </c>
      <c r="E148" s="11"/>
      <c r="G148" s="15"/>
      <c r="H148" s="15"/>
      <c r="I148" s="15"/>
      <c r="J148" s="15"/>
      <c r="K148" s="15"/>
      <c r="L148" s="15"/>
    </row>
    <row r="149" spans="1:12" x14ac:dyDescent="0.25">
      <c r="A149" s="71" t="s">
        <v>70</v>
      </c>
      <c r="B149" s="73">
        <f>B143</f>
        <v>0.15168071736349514</v>
      </c>
      <c r="C149" s="71" t="s">
        <v>377</v>
      </c>
      <c r="D149" s="71" t="s">
        <v>82</v>
      </c>
      <c r="E149" s="11"/>
      <c r="G149" s="15"/>
      <c r="H149" s="15"/>
      <c r="I149" s="15"/>
      <c r="J149" s="15"/>
      <c r="K149" s="15"/>
      <c r="L149" s="15"/>
    </row>
    <row r="150" spans="1:12" x14ac:dyDescent="0.25">
      <c r="A150" s="71" t="s">
        <v>389</v>
      </c>
      <c r="B150" s="73">
        <v>0.13007439560909356</v>
      </c>
      <c r="C150" s="71" t="s">
        <v>377</v>
      </c>
      <c r="D150" s="71" t="s">
        <v>82</v>
      </c>
      <c r="E150" s="11"/>
      <c r="G150" s="15"/>
      <c r="H150" s="15"/>
      <c r="I150" s="15"/>
      <c r="J150" s="15"/>
      <c r="K150" s="15"/>
      <c r="L150" s="15"/>
    </row>
    <row r="151" spans="1:12" x14ac:dyDescent="0.25">
      <c r="A151" s="71" t="s">
        <v>390</v>
      </c>
      <c r="B151" s="73">
        <v>0.12780815134134635</v>
      </c>
      <c r="C151" s="71" t="s">
        <v>377</v>
      </c>
      <c r="D151" s="71" t="s">
        <v>82</v>
      </c>
      <c r="E151" s="11"/>
      <c r="G151" s="15"/>
      <c r="H151" s="15"/>
      <c r="I151" s="15"/>
      <c r="J151" s="15"/>
      <c r="K151" s="15"/>
      <c r="L151" s="15"/>
    </row>
    <row r="152" spans="1:12" x14ac:dyDescent="0.25">
      <c r="A152" s="71" t="s">
        <v>391</v>
      </c>
      <c r="B152" s="73">
        <v>6.9375162895094183E-2</v>
      </c>
      <c r="C152" s="71" t="s">
        <v>377</v>
      </c>
      <c r="D152" s="71" t="s">
        <v>82</v>
      </c>
      <c r="E152" s="11"/>
      <c r="G152" s="15"/>
      <c r="H152" s="15"/>
      <c r="I152" s="15"/>
      <c r="J152" s="15"/>
      <c r="K152" s="15"/>
      <c r="L152" s="15"/>
    </row>
    <row r="153" spans="1:12" x14ac:dyDescent="0.25">
      <c r="A153" s="71" t="s">
        <v>392</v>
      </c>
      <c r="B153" s="73">
        <v>5.216435211492973E-2</v>
      </c>
      <c r="C153" s="71" t="s">
        <v>377</v>
      </c>
      <c r="D153" s="71" t="s">
        <v>82</v>
      </c>
      <c r="E153" s="11"/>
      <c r="G153" s="15"/>
      <c r="H153" s="15"/>
      <c r="I153" s="15"/>
      <c r="J153" s="15"/>
      <c r="K153" s="15"/>
      <c r="L153" s="15"/>
    </row>
    <row r="154" spans="1:12" x14ac:dyDescent="0.25">
      <c r="A154" s="71" t="s">
        <v>393</v>
      </c>
      <c r="B154" s="73">
        <v>0.11256070919101258</v>
      </c>
      <c r="C154" s="71" t="s">
        <v>377</v>
      </c>
      <c r="D154" s="71" t="s">
        <v>82</v>
      </c>
      <c r="E154" s="11"/>
      <c r="G154" s="15"/>
      <c r="H154" s="15"/>
      <c r="I154" s="15"/>
      <c r="J154" s="15"/>
      <c r="K154" s="15"/>
      <c r="L154" s="15"/>
    </row>
    <row r="155" spans="1:12" x14ac:dyDescent="0.25">
      <c r="A155" s="71" t="s">
        <v>394</v>
      </c>
      <c r="B155" s="73">
        <v>6.0836674558694855E-2</v>
      </c>
      <c r="C155" s="71" t="s">
        <v>377</v>
      </c>
      <c r="D155" s="71" t="s">
        <v>82</v>
      </c>
      <c r="E155" s="11"/>
      <c r="G155" s="15"/>
      <c r="H155" s="15"/>
      <c r="I155" s="15"/>
      <c r="J155" s="15"/>
      <c r="K155" s="15"/>
      <c r="L155" s="15"/>
    </row>
    <row r="156" spans="1:12" x14ac:dyDescent="0.25">
      <c r="A156" s="71" t="s">
        <v>395</v>
      </c>
      <c r="B156" s="73">
        <v>6.8411208786919989E-2</v>
      </c>
      <c r="C156" s="71" t="s">
        <v>377</v>
      </c>
      <c r="D156" s="71" t="s">
        <v>82</v>
      </c>
      <c r="E156" s="11"/>
      <c r="G156" s="15"/>
      <c r="H156" s="15"/>
      <c r="I156" s="15"/>
      <c r="J156" s="15"/>
      <c r="K156" s="15"/>
      <c r="L156" s="15"/>
    </row>
    <row r="157" spans="1:12" x14ac:dyDescent="0.25">
      <c r="A157" s="71" t="s">
        <v>396</v>
      </c>
      <c r="B157" s="73">
        <v>5.4792345949445986E-2</v>
      </c>
      <c r="C157" s="71" t="s">
        <v>377</v>
      </c>
      <c r="D157" s="71" t="s">
        <v>82</v>
      </c>
      <c r="E157" s="11"/>
      <c r="G157" s="15"/>
      <c r="H157" s="15"/>
      <c r="I157" s="15"/>
      <c r="J157" s="15"/>
      <c r="K157" s="15"/>
      <c r="L157" s="15"/>
    </row>
    <row r="158" spans="1:12" x14ac:dyDescent="0.25">
      <c r="A158" s="71" t="s">
        <v>397</v>
      </c>
      <c r="B158" s="73">
        <v>3.7905599749765033E-2</v>
      </c>
      <c r="C158" s="71" t="s">
        <v>377</v>
      </c>
      <c r="D158" s="71" t="s">
        <v>82</v>
      </c>
      <c r="E158" s="11"/>
      <c r="G158" s="15"/>
      <c r="H158" s="15"/>
      <c r="I158" s="15"/>
      <c r="J158" s="15"/>
      <c r="K158" s="15"/>
      <c r="L158" s="15"/>
    </row>
    <row r="159" spans="1:12" x14ac:dyDescent="0.25">
      <c r="A159" s="71" t="s">
        <v>398</v>
      </c>
      <c r="B159" s="73">
        <v>9.377559160190764E-2</v>
      </c>
      <c r="C159" s="71" t="s">
        <v>377</v>
      </c>
      <c r="D159" s="71" t="s">
        <v>82</v>
      </c>
      <c r="E159" s="11"/>
      <c r="G159" s="15"/>
      <c r="H159" s="15"/>
      <c r="I159" s="15"/>
      <c r="J159" s="15"/>
      <c r="K159" s="15"/>
      <c r="L159" s="15"/>
    </row>
    <row r="160" spans="1:12" x14ac:dyDescent="0.25">
      <c r="A160" s="71" t="s">
        <v>399</v>
      </c>
      <c r="B160" s="73">
        <v>0.12364437579741616</v>
      </c>
      <c r="C160" s="71" t="s">
        <v>377</v>
      </c>
      <c r="D160" s="71" t="s">
        <v>82</v>
      </c>
      <c r="E160" s="11"/>
      <c r="G160" s="15"/>
      <c r="H160" s="15"/>
      <c r="I160" s="15"/>
      <c r="J160" s="15"/>
      <c r="K160" s="15"/>
      <c r="L160" s="15"/>
    </row>
    <row r="161" spans="1:12" x14ac:dyDescent="0.25">
      <c r="A161" s="71" t="s">
        <v>400</v>
      </c>
      <c r="B161" s="73">
        <v>4.2270701610874477E-2</v>
      </c>
      <c r="C161" s="71" t="s">
        <v>377</v>
      </c>
      <c r="D161" s="71" t="s">
        <v>82</v>
      </c>
      <c r="E161" s="11"/>
      <c r="G161" s="15"/>
      <c r="H161" s="15"/>
      <c r="I161" s="15"/>
      <c r="J161" s="15"/>
      <c r="K161" s="15"/>
      <c r="L161" s="15"/>
    </row>
    <row r="162" spans="1:12" x14ac:dyDescent="0.25">
      <c r="A162" s="71" t="s">
        <v>401</v>
      </c>
      <c r="B162" s="73">
        <v>4.3743643922835022E-2</v>
      </c>
      <c r="C162" s="71" t="s">
        <v>377</v>
      </c>
      <c r="D162" s="71" t="s">
        <v>82</v>
      </c>
      <c r="E162" s="11"/>
      <c r="G162" s="15"/>
      <c r="H162" s="15"/>
      <c r="I162" s="15"/>
      <c r="J162" s="15"/>
      <c r="K162" s="15"/>
      <c r="L162" s="15"/>
    </row>
    <row r="163" spans="1:12" x14ac:dyDescent="0.25">
      <c r="A163" s="71" t="s">
        <v>402</v>
      </c>
      <c r="B163" s="73">
        <v>7.4296393700310034E-2</v>
      </c>
      <c r="C163" s="71" t="s">
        <v>377</v>
      </c>
      <c r="D163" s="71" t="s">
        <v>82</v>
      </c>
      <c r="E163" s="11"/>
      <c r="G163" s="15"/>
      <c r="H163" s="15"/>
      <c r="I163" s="15"/>
      <c r="J163" s="15"/>
      <c r="K163" s="15"/>
      <c r="L163" s="15"/>
    </row>
    <row r="164" spans="1:12" x14ac:dyDescent="0.25">
      <c r="A164" s="71" t="s">
        <v>403</v>
      </c>
      <c r="B164" s="73">
        <v>4.8715337923798743E-2</v>
      </c>
      <c r="C164" s="71" t="s">
        <v>377</v>
      </c>
      <c r="D164" s="71" t="s">
        <v>82</v>
      </c>
      <c r="E164" s="11"/>
      <c r="G164" s="15"/>
      <c r="H164" s="15"/>
      <c r="I164" s="15"/>
      <c r="J164" s="15"/>
      <c r="K164" s="15"/>
      <c r="L164" s="15"/>
    </row>
    <row r="165" spans="1:12" x14ac:dyDescent="0.25">
      <c r="A165" s="71" t="s">
        <v>404</v>
      </c>
      <c r="B165" s="73">
        <v>0.21102848660462145</v>
      </c>
      <c r="C165" s="71" t="s">
        <v>377</v>
      </c>
      <c r="D165" s="71" t="s">
        <v>82</v>
      </c>
      <c r="E165" s="11"/>
      <c r="G165" s="15"/>
      <c r="H165" s="15"/>
      <c r="I165" s="15"/>
      <c r="J165" s="15"/>
      <c r="K165" s="15"/>
      <c r="L165" s="15"/>
    </row>
    <row r="166" spans="1:12" x14ac:dyDescent="0.25">
      <c r="A166" s="71" t="s">
        <v>405</v>
      </c>
      <c r="B166" s="73">
        <v>0.10425766968944573</v>
      </c>
      <c r="C166" s="71" t="s">
        <v>377</v>
      </c>
      <c r="D166" s="71" t="s">
        <v>82</v>
      </c>
      <c r="E166" s="11"/>
      <c r="G166" s="15"/>
      <c r="H166" s="15"/>
      <c r="I166" s="15"/>
      <c r="J166" s="15"/>
      <c r="K166" s="15"/>
      <c r="L166" s="15"/>
    </row>
    <row r="167" spans="1:12" x14ac:dyDescent="0.25">
      <c r="A167" s="71" t="s">
        <v>406</v>
      </c>
      <c r="B167" s="73">
        <v>6.2626886275435334E-2</v>
      </c>
      <c r="C167" s="71" t="s">
        <v>377</v>
      </c>
      <c r="D167" s="71" t="s">
        <v>82</v>
      </c>
      <c r="E167" s="11"/>
      <c r="G167" s="15"/>
      <c r="H167" s="15"/>
      <c r="I167" s="15"/>
      <c r="J167" s="15"/>
      <c r="K167" s="15"/>
      <c r="L167" s="15"/>
    </row>
    <row r="168" spans="1:12" x14ac:dyDescent="0.25">
      <c r="A168" s="71" t="s">
        <v>407</v>
      </c>
      <c r="B168" s="73">
        <v>0.10410393751056307</v>
      </c>
      <c r="C168" s="71" t="s">
        <v>377</v>
      </c>
      <c r="D168" s="71" t="s">
        <v>82</v>
      </c>
      <c r="E168" s="11"/>
      <c r="G168" s="15"/>
      <c r="H168" s="15"/>
      <c r="I168" s="15"/>
      <c r="J168" s="15"/>
      <c r="K168" s="15"/>
      <c r="L168" s="15"/>
    </row>
    <row r="169" spans="1:12" x14ac:dyDescent="0.25">
      <c r="A169" s="71" t="s">
        <v>408</v>
      </c>
      <c r="B169" s="73">
        <v>9.9094644693650036E-2</v>
      </c>
      <c r="C169" s="71" t="s">
        <v>377</v>
      </c>
      <c r="D169" s="71" t="s">
        <v>82</v>
      </c>
      <c r="E169" s="11"/>
      <c r="G169" s="15"/>
      <c r="H169" s="15"/>
      <c r="I169" s="15"/>
      <c r="J169" s="15"/>
      <c r="K169" s="15"/>
      <c r="L169" s="15"/>
    </row>
    <row r="170" spans="1:12" x14ac:dyDescent="0.25">
      <c r="A170" s="71" t="s">
        <v>409</v>
      </c>
      <c r="B170" s="73">
        <v>5.3198012810661999E-2</v>
      </c>
      <c r="C170" s="71" t="s">
        <v>377</v>
      </c>
      <c r="D170" s="71" t="s">
        <v>82</v>
      </c>
      <c r="E170" s="11"/>
      <c r="G170" s="15"/>
      <c r="H170" s="15"/>
      <c r="I170" s="15"/>
      <c r="J170" s="15"/>
      <c r="K170" s="15"/>
      <c r="L170" s="15"/>
    </row>
    <row r="171" spans="1:12" x14ac:dyDescent="0.25">
      <c r="A171" s="71" t="s">
        <v>602</v>
      </c>
      <c r="B171" s="73">
        <f>AVERAGE(B150:B170)</f>
        <v>8.4508775349420098E-2</v>
      </c>
      <c r="C171" s="71" t="s">
        <v>377</v>
      </c>
      <c r="D171" s="71" t="s">
        <v>82</v>
      </c>
      <c r="E171" s="11"/>
      <c r="G171" s="15"/>
      <c r="H171" s="15"/>
      <c r="I171" s="15"/>
      <c r="J171" s="15"/>
      <c r="K171" s="15"/>
      <c r="L171" s="15"/>
    </row>
    <row r="172" spans="1:12" x14ac:dyDescent="0.25">
      <c r="A172" s="71" t="s">
        <v>410</v>
      </c>
      <c r="B172" s="73">
        <v>1.313861793291653</v>
      </c>
      <c r="C172" s="71" t="s">
        <v>368</v>
      </c>
      <c r="D172" s="71" t="s">
        <v>684</v>
      </c>
      <c r="E172" s="11"/>
      <c r="F172" s="11"/>
      <c r="G172" s="6"/>
      <c r="L172"/>
    </row>
    <row r="173" spans="1:12" x14ac:dyDescent="0.25">
      <c r="A173" s="71" t="s">
        <v>411</v>
      </c>
      <c r="B173" s="73">
        <v>1.8787498316051268</v>
      </c>
      <c r="C173" s="71" t="s">
        <v>368</v>
      </c>
      <c r="D173" s="71" t="s">
        <v>684</v>
      </c>
      <c r="E173" s="11"/>
      <c r="F173" s="11"/>
      <c r="G173" s="6"/>
      <c r="L173"/>
    </row>
    <row r="174" spans="1:12" x14ac:dyDescent="0.25">
      <c r="A174" s="71" t="s">
        <v>412</v>
      </c>
      <c r="B174" s="73">
        <v>1.745959145091255</v>
      </c>
      <c r="C174" s="71" t="s">
        <v>368</v>
      </c>
      <c r="D174" s="71" t="s">
        <v>684</v>
      </c>
      <c r="E174" s="11"/>
      <c r="F174" s="11"/>
      <c r="G174" s="6"/>
      <c r="L174"/>
    </row>
    <row r="175" spans="1:12" x14ac:dyDescent="0.25">
      <c r="A175" s="71" t="s">
        <v>413</v>
      </c>
      <c r="B175" s="73">
        <v>0.56356746084351972</v>
      </c>
      <c r="C175" s="71" t="s">
        <v>368</v>
      </c>
      <c r="D175" s="71" t="s">
        <v>684</v>
      </c>
      <c r="E175" s="11"/>
      <c r="F175" s="11"/>
      <c r="G175" s="6"/>
      <c r="L175"/>
    </row>
    <row r="176" spans="1:12" x14ac:dyDescent="0.25">
      <c r="A176" s="71" t="s">
        <v>414</v>
      </c>
      <c r="B176" s="73">
        <v>1.0017762461068922</v>
      </c>
      <c r="C176" s="71" t="s">
        <v>368</v>
      </c>
      <c r="D176" s="71" t="s">
        <v>684</v>
      </c>
      <c r="E176" s="11"/>
      <c r="F176" s="11"/>
      <c r="G176" s="6"/>
      <c r="L176"/>
    </row>
    <row r="177" spans="1:12" x14ac:dyDescent="0.25">
      <c r="A177" s="71" t="s">
        <v>415</v>
      </c>
      <c r="B177" s="73">
        <v>0.8684949541475756</v>
      </c>
      <c r="C177" s="71" t="s">
        <v>368</v>
      </c>
      <c r="D177" s="71" t="s">
        <v>684</v>
      </c>
      <c r="E177" s="11"/>
      <c r="F177" s="11"/>
      <c r="G177" s="6"/>
      <c r="L177"/>
    </row>
    <row r="178" spans="1:12" x14ac:dyDescent="0.25">
      <c r="A178" s="71" t="s">
        <v>416</v>
      </c>
      <c r="B178" s="73">
        <v>1.0740391562519527</v>
      </c>
      <c r="C178" s="71" t="s">
        <v>368</v>
      </c>
      <c r="D178" s="71" t="s">
        <v>684</v>
      </c>
      <c r="E178" s="11"/>
      <c r="F178" s="11"/>
      <c r="G178" s="6"/>
      <c r="L178"/>
    </row>
    <row r="179" spans="1:12" x14ac:dyDescent="0.25">
      <c r="A179" s="71" t="s">
        <v>417</v>
      </c>
      <c r="B179" s="73">
        <v>0.86023557734217548</v>
      </c>
      <c r="C179" s="71" t="s">
        <v>368</v>
      </c>
      <c r="D179" s="71" t="s">
        <v>684</v>
      </c>
      <c r="E179" s="11"/>
      <c r="F179" s="11"/>
      <c r="G179" s="6"/>
      <c r="L179"/>
    </row>
    <row r="180" spans="1:12" x14ac:dyDescent="0.25">
      <c r="A180" s="71" t="s">
        <v>418</v>
      </c>
      <c r="B180" s="73">
        <v>0.75472682015546488</v>
      </c>
      <c r="C180" s="71" t="s">
        <v>368</v>
      </c>
      <c r="D180" s="71" t="s">
        <v>684</v>
      </c>
      <c r="E180" s="11"/>
      <c r="F180" s="11"/>
      <c r="G180" s="6"/>
      <c r="L180"/>
    </row>
    <row r="181" spans="1:12" x14ac:dyDescent="0.25">
      <c r="A181" s="71" t="s">
        <v>419</v>
      </c>
      <c r="B181" s="73">
        <v>1.3471024478061517</v>
      </c>
      <c r="C181" s="71" t="s">
        <v>368</v>
      </c>
      <c r="D181" s="71" t="s">
        <v>684</v>
      </c>
      <c r="E181" s="11"/>
      <c r="F181" s="11"/>
      <c r="G181" s="6"/>
      <c r="L181"/>
    </row>
    <row r="182" spans="1:12" x14ac:dyDescent="0.25">
      <c r="A182" s="71" t="s">
        <v>420</v>
      </c>
      <c r="B182" s="73">
        <v>0.76117514104130457</v>
      </c>
      <c r="C182" s="71" t="s">
        <v>368</v>
      </c>
      <c r="D182" s="71" t="s">
        <v>684</v>
      </c>
      <c r="E182" s="11"/>
      <c r="F182" s="11"/>
      <c r="G182" s="6"/>
      <c r="L182"/>
    </row>
    <row r="183" spans="1:12" x14ac:dyDescent="0.25">
      <c r="A183" s="71" t="s">
        <v>421</v>
      </c>
      <c r="B183" s="73">
        <v>0.24101197235477617</v>
      </c>
      <c r="C183" s="71" t="s">
        <v>368</v>
      </c>
      <c r="D183" s="71" t="s">
        <v>684</v>
      </c>
      <c r="E183" s="11"/>
      <c r="F183" s="11"/>
      <c r="G183" s="6"/>
      <c r="L183"/>
    </row>
    <row r="184" spans="1:12" x14ac:dyDescent="0.25">
      <c r="A184" s="71" t="s">
        <v>422</v>
      </c>
      <c r="B184" s="73">
        <v>0.48994494712255032</v>
      </c>
      <c r="C184" s="71" t="s">
        <v>368</v>
      </c>
      <c r="D184" s="71" t="s">
        <v>684</v>
      </c>
      <c r="E184" s="11"/>
      <c r="F184" s="11"/>
      <c r="G184" s="6"/>
      <c r="L184"/>
    </row>
    <row r="185" spans="1:12" x14ac:dyDescent="0.25">
      <c r="A185" s="71" t="s">
        <v>423</v>
      </c>
      <c r="B185" s="73">
        <v>0.83211866620681141</v>
      </c>
      <c r="C185" s="71" t="s">
        <v>368</v>
      </c>
      <c r="D185" s="71" t="s">
        <v>684</v>
      </c>
      <c r="E185" s="11"/>
      <c r="F185" s="11"/>
      <c r="G185" s="6"/>
      <c r="L185"/>
    </row>
    <row r="186" spans="1:12" x14ac:dyDescent="0.25">
      <c r="A186" s="71" t="s">
        <v>424</v>
      </c>
      <c r="B186" s="73">
        <v>0.89398082222509523</v>
      </c>
      <c r="C186" s="71" t="s">
        <v>368</v>
      </c>
      <c r="D186" s="71" t="s">
        <v>684</v>
      </c>
      <c r="E186" s="11"/>
      <c r="F186" s="11"/>
      <c r="G186" s="6"/>
      <c r="L186"/>
    </row>
    <row r="187" spans="1:12" x14ac:dyDescent="0.25">
      <c r="A187" s="71" t="s">
        <v>425</v>
      </c>
      <c r="B187" s="73">
        <v>2.8263791954715156</v>
      </c>
      <c r="C187" s="71" t="s">
        <v>368</v>
      </c>
      <c r="D187" s="71" t="s">
        <v>684</v>
      </c>
      <c r="E187" s="11"/>
      <c r="F187" s="11"/>
      <c r="G187" s="6"/>
      <c r="L187"/>
    </row>
    <row r="188" spans="1:12" x14ac:dyDescent="0.25">
      <c r="A188" s="71" t="s">
        <v>426</v>
      </c>
      <c r="B188" s="73">
        <v>0.80726445988309714</v>
      </c>
      <c r="C188" s="71" t="s">
        <v>368</v>
      </c>
      <c r="D188" s="71" t="s">
        <v>684</v>
      </c>
      <c r="E188" s="11"/>
      <c r="F188" s="11"/>
      <c r="G188" s="6"/>
      <c r="L188"/>
    </row>
    <row r="189" spans="1:12" x14ac:dyDescent="0.25">
      <c r="A189" s="71" t="s">
        <v>427</v>
      </c>
      <c r="B189" s="73">
        <v>0.70142250285122976</v>
      </c>
      <c r="C189" s="71" t="s">
        <v>368</v>
      </c>
      <c r="D189" s="71" t="s">
        <v>684</v>
      </c>
      <c r="E189" s="11"/>
      <c r="F189" s="11"/>
      <c r="G189" s="6"/>
      <c r="L189"/>
    </row>
    <row r="190" spans="1:12" x14ac:dyDescent="0.25">
      <c r="A190" s="71" t="s">
        <v>428</v>
      </c>
      <c r="B190" s="73">
        <v>0.71892244762227864</v>
      </c>
      <c r="C190" s="71" t="s">
        <v>368</v>
      </c>
      <c r="D190" s="71" t="s">
        <v>684</v>
      </c>
      <c r="E190" s="11"/>
      <c r="F190" s="11"/>
      <c r="G190" s="6"/>
      <c r="L190"/>
    </row>
    <row r="191" spans="1:12" x14ac:dyDescent="0.25">
      <c r="A191" s="71" t="s">
        <v>429</v>
      </c>
      <c r="B191" s="73">
        <v>1.1098654296652064</v>
      </c>
      <c r="C191" s="71" t="s">
        <v>368</v>
      </c>
      <c r="D191" s="71" t="s">
        <v>684</v>
      </c>
      <c r="E191" s="11"/>
      <c r="F191" s="11"/>
      <c r="G191" s="6"/>
      <c r="L191"/>
    </row>
    <row r="192" spans="1:12" x14ac:dyDescent="0.25">
      <c r="A192" s="71" t="s">
        <v>430</v>
      </c>
      <c r="B192" s="73">
        <v>0.60465910335498918</v>
      </c>
      <c r="C192" s="71" t="s">
        <v>368</v>
      </c>
      <c r="D192" s="71" t="s">
        <v>684</v>
      </c>
      <c r="E192" s="11"/>
      <c r="F192" s="11"/>
      <c r="G192" s="6"/>
      <c r="L192"/>
    </row>
    <row r="193" spans="1:12" x14ac:dyDescent="0.25">
      <c r="A193" s="15"/>
      <c r="B193" s="104"/>
      <c r="C193" s="15"/>
      <c r="D193" s="15"/>
      <c r="E193" s="15"/>
      <c r="F193" s="11"/>
      <c r="G193" s="6"/>
      <c r="L193"/>
    </row>
    <row r="194" spans="1:12" ht="15.75" x14ac:dyDescent="0.25">
      <c r="A194" s="229" t="s">
        <v>804</v>
      </c>
      <c r="B194" s="227" t="s">
        <v>466</v>
      </c>
      <c r="C194" s="227"/>
      <c r="D194" s="227"/>
      <c r="E194" s="215" t="s">
        <v>1</v>
      </c>
      <c r="F194" s="213" t="s">
        <v>16</v>
      </c>
      <c r="G194" s="11"/>
      <c r="H194" s="6"/>
      <c r="L194"/>
    </row>
    <row r="195" spans="1:12" ht="15.75" x14ac:dyDescent="0.25">
      <c r="A195" s="230"/>
      <c r="B195" s="76" t="s">
        <v>671</v>
      </c>
      <c r="C195" s="76" t="s">
        <v>679</v>
      </c>
      <c r="D195" s="76" t="s">
        <v>2</v>
      </c>
      <c r="E195" s="216"/>
      <c r="F195" s="213"/>
      <c r="G195" s="11"/>
      <c r="H195" s="6"/>
      <c r="L195"/>
    </row>
    <row r="196" spans="1:12" x14ac:dyDescent="0.25">
      <c r="A196" s="71" t="s">
        <v>327</v>
      </c>
      <c r="B196" s="73">
        <v>0.59156041264936399</v>
      </c>
      <c r="C196" s="73">
        <v>0.12643958735063598</v>
      </c>
      <c r="D196" s="73">
        <v>0.71799999999999997</v>
      </c>
      <c r="E196" s="71" t="s">
        <v>366</v>
      </c>
      <c r="F196" s="71" t="s">
        <v>685</v>
      </c>
      <c r="G196" s="11"/>
      <c r="H196" s="6"/>
      <c r="L196"/>
    </row>
    <row r="197" spans="1:12" x14ac:dyDescent="0.25">
      <c r="A197" s="71" t="s">
        <v>332</v>
      </c>
      <c r="B197" s="73">
        <v>0.29401382856817776</v>
      </c>
      <c r="C197" s="73">
        <v>6.2986171431822224E-2</v>
      </c>
      <c r="D197" s="73">
        <v>0.35699999999999998</v>
      </c>
      <c r="E197" s="71" t="s">
        <v>366</v>
      </c>
      <c r="F197" s="71" t="s">
        <v>685</v>
      </c>
      <c r="G197" s="11"/>
      <c r="H197" s="6"/>
      <c r="L197"/>
    </row>
    <row r="198" spans="1:12" x14ac:dyDescent="0.25">
      <c r="A198" s="71" t="s">
        <v>333</v>
      </c>
      <c r="B198" s="73">
        <v>0.13429393045791432</v>
      </c>
      <c r="C198" s="73">
        <v>2.8706069542085683E-2</v>
      </c>
      <c r="D198" s="73">
        <v>0.16300000000000001</v>
      </c>
      <c r="E198" s="71" t="s">
        <v>366</v>
      </c>
      <c r="F198" s="71" t="s">
        <v>685</v>
      </c>
      <c r="G198" s="11"/>
      <c r="H198" s="6"/>
      <c r="L198"/>
    </row>
    <row r="199" spans="1:12" x14ac:dyDescent="0.25">
      <c r="A199" s="71" t="s">
        <v>546</v>
      </c>
      <c r="B199" s="73">
        <f>AVERAGE(B196:B198)</f>
        <v>0.33995605722515204</v>
      </c>
      <c r="C199" s="73">
        <f>AVERAGE(C196:C198)</f>
        <v>7.2710609441514626E-2</v>
      </c>
      <c r="D199" s="73">
        <f>AVERAGE(D196:D198)</f>
        <v>0.41266666666666668</v>
      </c>
      <c r="E199" s="71" t="s">
        <v>366</v>
      </c>
      <c r="F199" s="71" t="s">
        <v>685</v>
      </c>
      <c r="G199" s="11"/>
      <c r="H199" s="6"/>
      <c r="L199"/>
    </row>
    <row r="200" spans="1:12" s="16" customFormat="1" ht="12.75" x14ac:dyDescent="0.2"/>
    <row r="201" spans="1:12" ht="15.75" x14ac:dyDescent="0.25">
      <c r="A201" s="90" t="s">
        <v>803</v>
      </c>
      <c r="B201" s="70" t="s">
        <v>463</v>
      </c>
      <c r="C201" s="90" t="s">
        <v>1</v>
      </c>
      <c r="D201" s="90" t="s">
        <v>16</v>
      </c>
      <c r="E201" s="15"/>
      <c r="F201" s="11"/>
      <c r="G201" s="6"/>
      <c r="L201"/>
    </row>
    <row r="202" spans="1:12" x14ac:dyDescent="0.25">
      <c r="A202" s="71" t="s">
        <v>327</v>
      </c>
      <c r="B202" s="73">
        <v>4.3999999999999997E-2</v>
      </c>
      <c r="C202" s="71" t="s">
        <v>60</v>
      </c>
      <c r="D202" s="71" t="s">
        <v>685</v>
      </c>
      <c r="E202" s="1"/>
      <c r="F202" s="6"/>
      <c r="G202" s="6"/>
      <c r="L202"/>
    </row>
    <row r="203" spans="1:12" x14ac:dyDescent="0.25">
      <c r="A203" s="71" t="s">
        <v>332</v>
      </c>
      <c r="B203" s="73">
        <v>0.17799999999999999</v>
      </c>
      <c r="C203" s="71" t="s">
        <v>60</v>
      </c>
      <c r="D203" s="71" t="s">
        <v>685</v>
      </c>
      <c r="E203" s="15"/>
      <c r="F203" s="6"/>
      <c r="G203" s="6"/>
      <c r="L203"/>
    </row>
    <row r="204" spans="1:12" x14ac:dyDescent="0.25">
      <c r="A204" s="71" t="s">
        <v>333</v>
      </c>
      <c r="B204" s="73">
        <v>0.63800000000000001</v>
      </c>
      <c r="C204" s="71" t="s">
        <v>60</v>
      </c>
      <c r="D204" s="71" t="s">
        <v>685</v>
      </c>
      <c r="E204" s="15"/>
      <c r="F204" s="6"/>
      <c r="G204" s="6"/>
      <c r="L204"/>
    </row>
    <row r="205" spans="1:12" x14ac:dyDescent="0.25">
      <c r="A205" s="71" t="s">
        <v>546</v>
      </c>
      <c r="B205" s="73">
        <f>AVERAGE(B202:B204)</f>
        <v>0.28666666666666668</v>
      </c>
      <c r="C205" s="71" t="s">
        <v>60</v>
      </c>
      <c r="D205" s="71" t="s">
        <v>685</v>
      </c>
      <c r="E205" s="15"/>
      <c r="F205" s="6"/>
      <c r="G205" s="6"/>
      <c r="L205"/>
    </row>
    <row r="206" spans="1:12" x14ac:dyDescent="0.25">
      <c r="A206" s="71" t="s">
        <v>328</v>
      </c>
      <c r="B206" s="73">
        <v>2.1</v>
      </c>
      <c r="C206" s="71" t="s">
        <v>60</v>
      </c>
      <c r="D206" s="71" t="s">
        <v>686</v>
      </c>
      <c r="E206" s="1"/>
      <c r="F206" s="6"/>
      <c r="G206" s="6"/>
      <c r="L206"/>
    </row>
    <row r="207" spans="1:12" x14ac:dyDescent="0.25">
      <c r="A207" s="71" t="s">
        <v>329</v>
      </c>
      <c r="B207" s="73">
        <v>0.97</v>
      </c>
      <c r="C207" s="71" t="s">
        <v>60</v>
      </c>
      <c r="D207" s="71" t="s">
        <v>686</v>
      </c>
      <c r="E207" s="15"/>
      <c r="F207" s="6"/>
      <c r="G207" s="6"/>
      <c r="L207"/>
    </row>
    <row r="208" spans="1:12" x14ac:dyDescent="0.25">
      <c r="A208" s="71" t="s">
        <v>330</v>
      </c>
      <c r="B208" s="73">
        <v>0.74</v>
      </c>
      <c r="C208" s="71" t="s">
        <v>60</v>
      </c>
      <c r="D208" s="71" t="s">
        <v>686</v>
      </c>
      <c r="E208" s="15"/>
      <c r="F208" s="6"/>
      <c r="G208" s="6"/>
      <c r="L208"/>
    </row>
    <row r="209" spans="1:12" x14ac:dyDescent="0.25">
      <c r="A209" s="71" t="s">
        <v>545</v>
      </c>
      <c r="B209" s="73">
        <f>AVERAGE(B206:B208)</f>
        <v>1.2700000000000002</v>
      </c>
      <c r="C209" s="71" t="s">
        <v>60</v>
      </c>
      <c r="D209" s="71" t="s">
        <v>686</v>
      </c>
      <c r="E209" s="15"/>
      <c r="F209" s="6"/>
      <c r="G209" s="6"/>
      <c r="L209"/>
    </row>
    <row r="210" spans="1:12" x14ac:dyDescent="0.25">
      <c r="A210" s="71" t="s">
        <v>331</v>
      </c>
      <c r="B210" s="73">
        <v>1.5275E-2</v>
      </c>
      <c r="C210" s="71" t="s">
        <v>60</v>
      </c>
      <c r="D210" s="71" t="s">
        <v>688</v>
      </c>
      <c r="E210" s="1"/>
      <c r="F210" s="6"/>
      <c r="G210" s="6"/>
      <c r="L210"/>
    </row>
    <row r="211" spans="1:12" x14ac:dyDescent="0.25">
      <c r="A211" s="71" t="s">
        <v>527</v>
      </c>
      <c r="B211" s="73">
        <v>1.3531250000000005E-2</v>
      </c>
      <c r="C211" s="71" t="s">
        <v>60</v>
      </c>
      <c r="D211" s="71" t="s">
        <v>687</v>
      </c>
      <c r="E211" s="15"/>
      <c r="F211" s="6"/>
      <c r="G211" s="6"/>
      <c r="L211"/>
    </row>
    <row r="212" spans="1:12" x14ac:dyDescent="0.25">
      <c r="A212" s="15"/>
      <c r="B212" s="104"/>
      <c r="C212" s="15"/>
      <c r="D212" s="15"/>
      <c r="E212" s="15"/>
      <c r="F212" s="6"/>
      <c r="G212" s="6"/>
      <c r="L212"/>
    </row>
    <row r="213" spans="1:12" ht="31.5" x14ac:dyDescent="0.25">
      <c r="A213" s="90" t="s">
        <v>275</v>
      </c>
      <c r="B213" s="70" t="s">
        <v>714</v>
      </c>
      <c r="C213" s="85" t="s">
        <v>1</v>
      </c>
      <c r="D213" s="85" t="s">
        <v>16</v>
      </c>
      <c r="E213" s="6"/>
      <c r="F213" s="6"/>
      <c r="L213"/>
    </row>
    <row r="214" spans="1:12" x14ac:dyDescent="0.25">
      <c r="A214" s="71" t="s">
        <v>276</v>
      </c>
      <c r="B214" s="73">
        <v>0.16600000000000001</v>
      </c>
      <c r="C214" s="61" t="s">
        <v>59</v>
      </c>
      <c r="D214" s="61" t="s">
        <v>689</v>
      </c>
      <c r="L214"/>
    </row>
    <row r="215" spans="1:12" x14ac:dyDescent="0.25">
      <c r="A215" s="71" t="s">
        <v>239</v>
      </c>
      <c r="B215" s="73">
        <v>9.7699999999999995E-2</v>
      </c>
      <c r="C215" s="61" t="s">
        <v>59</v>
      </c>
      <c r="D215" s="61" t="s">
        <v>647</v>
      </c>
      <c r="K215" s="2"/>
      <c r="L215"/>
    </row>
    <row r="216" spans="1:12" x14ac:dyDescent="0.25">
      <c r="A216" s="71" t="s">
        <v>240</v>
      </c>
      <c r="B216" s="73">
        <v>0.10299999999999999</v>
      </c>
      <c r="C216" s="61" t="s">
        <v>59</v>
      </c>
      <c r="D216" s="61" t="s">
        <v>647</v>
      </c>
      <c r="K216" s="2"/>
      <c r="L216"/>
    </row>
    <row r="217" spans="1:12" x14ac:dyDescent="0.25">
      <c r="A217" s="71" t="s">
        <v>241</v>
      </c>
      <c r="B217" s="73">
        <v>0.109</v>
      </c>
      <c r="C217" s="61" t="s">
        <v>59</v>
      </c>
      <c r="D217" s="61" t="s">
        <v>647</v>
      </c>
      <c r="K217" s="2"/>
      <c r="L217"/>
    </row>
    <row r="218" spans="1:12" x14ac:dyDescent="0.25">
      <c r="A218" s="71" t="s">
        <v>242</v>
      </c>
      <c r="B218" s="73">
        <v>0.11600000000000001</v>
      </c>
      <c r="C218" s="61" t="s">
        <v>59</v>
      </c>
      <c r="D218" s="61" t="s">
        <v>647</v>
      </c>
      <c r="K218" s="2"/>
      <c r="L218"/>
    </row>
    <row r="219" spans="1:12" x14ac:dyDescent="0.25">
      <c r="A219" s="71" t="s">
        <v>243</v>
      </c>
      <c r="B219" s="73">
        <v>0.11799999999999999</v>
      </c>
      <c r="C219" s="61" t="s">
        <v>59</v>
      </c>
      <c r="D219" s="61" t="s">
        <v>647</v>
      </c>
      <c r="E219" s="11"/>
      <c r="F219" s="11"/>
      <c r="L219"/>
    </row>
    <row r="220" spans="1:12" x14ac:dyDescent="0.25">
      <c r="A220" s="71" t="s">
        <v>244</v>
      </c>
      <c r="B220" s="73">
        <v>0.13</v>
      </c>
      <c r="C220" s="61" t="s">
        <v>59</v>
      </c>
      <c r="D220" s="61" t="s">
        <v>647</v>
      </c>
      <c r="K220" s="2"/>
      <c r="L220"/>
    </row>
    <row r="221" spans="1:12" x14ac:dyDescent="0.25">
      <c r="A221" s="71" t="s">
        <v>245</v>
      </c>
      <c r="B221" s="73">
        <v>0.14000000000000001</v>
      </c>
      <c r="C221" s="61" t="s">
        <v>59</v>
      </c>
      <c r="D221" s="61" t="s">
        <v>647</v>
      </c>
      <c r="K221" s="2"/>
      <c r="L221"/>
    </row>
    <row r="222" spans="1:12" x14ac:dyDescent="0.25">
      <c r="A222" s="71" t="s">
        <v>246</v>
      </c>
      <c r="B222" s="73">
        <v>0.151</v>
      </c>
      <c r="C222" s="61" t="s">
        <v>59</v>
      </c>
      <c r="D222" s="61" t="s">
        <v>647</v>
      </c>
      <c r="K222" s="2"/>
      <c r="L222"/>
    </row>
    <row r="223" spans="1:12" x14ac:dyDescent="0.25">
      <c r="A223" s="71" t="s">
        <v>247</v>
      </c>
      <c r="B223" s="73">
        <v>0.16300000000000001</v>
      </c>
      <c r="C223" s="61" t="s">
        <v>59</v>
      </c>
      <c r="D223" s="61" t="s">
        <v>647</v>
      </c>
      <c r="K223" s="2"/>
      <c r="L223"/>
    </row>
    <row r="224" spans="1:12" x14ac:dyDescent="0.25">
      <c r="A224" s="71" t="s">
        <v>248</v>
      </c>
      <c r="B224" s="73">
        <v>0.17599999999999999</v>
      </c>
      <c r="C224" s="61" t="s">
        <v>59</v>
      </c>
      <c r="D224" s="61" t="s">
        <v>647</v>
      </c>
      <c r="K224" s="2"/>
      <c r="L224"/>
    </row>
    <row r="225" spans="1:12" x14ac:dyDescent="0.25">
      <c r="A225" s="71" t="s">
        <v>249</v>
      </c>
      <c r="B225" s="73">
        <v>0.184</v>
      </c>
      <c r="C225" s="61" t="s">
        <v>59</v>
      </c>
      <c r="D225" s="61" t="s">
        <v>647</v>
      </c>
      <c r="K225" s="2"/>
      <c r="L225"/>
    </row>
    <row r="226" spans="1:12" x14ac:dyDescent="0.25">
      <c r="A226" s="71" t="s">
        <v>250</v>
      </c>
      <c r="B226" s="73">
        <v>7.2999999999999995E-2</v>
      </c>
      <c r="C226" s="61" t="s">
        <v>59</v>
      </c>
      <c r="D226" s="61" t="s">
        <v>647</v>
      </c>
      <c r="K226" s="2"/>
      <c r="L226"/>
    </row>
    <row r="227" spans="1:12" x14ac:dyDescent="0.25">
      <c r="A227" s="71" t="s">
        <v>251</v>
      </c>
      <c r="B227" s="73">
        <v>7.6999999999999999E-2</v>
      </c>
      <c r="C227" s="61" t="s">
        <v>59</v>
      </c>
      <c r="D227" s="61" t="s">
        <v>647</v>
      </c>
      <c r="K227" s="2"/>
      <c r="L227"/>
    </row>
    <row r="228" spans="1:12" x14ac:dyDescent="0.25">
      <c r="A228" s="71" t="s">
        <v>252</v>
      </c>
      <c r="B228" s="73">
        <v>8.1900000000000001E-2</v>
      </c>
      <c r="C228" s="61" t="s">
        <v>59</v>
      </c>
      <c r="D228" s="61" t="s">
        <v>647</v>
      </c>
      <c r="K228" s="2"/>
      <c r="L228"/>
    </row>
    <row r="229" spans="1:12" x14ac:dyDescent="0.25">
      <c r="A229" s="71" t="s">
        <v>253</v>
      </c>
      <c r="B229" s="73">
        <v>8.6699999999999999E-2</v>
      </c>
      <c r="C229" s="61" t="s">
        <v>59</v>
      </c>
      <c r="D229" s="61" t="s">
        <v>647</v>
      </c>
      <c r="K229" s="2"/>
      <c r="L229"/>
    </row>
    <row r="230" spans="1:12" x14ac:dyDescent="0.25">
      <c r="A230" s="71" t="s">
        <v>254</v>
      </c>
      <c r="B230" s="73">
        <v>8.8599999999999998E-2</v>
      </c>
      <c r="C230" s="61" t="s">
        <v>59</v>
      </c>
      <c r="D230" s="61" t="s">
        <v>647</v>
      </c>
      <c r="K230" s="2"/>
      <c r="L230"/>
    </row>
    <row r="231" spans="1:12" x14ac:dyDescent="0.25">
      <c r="A231" s="71" t="s">
        <v>255</v>
      </c>
      <c r="B231" s="73">
        <v>9.7799999999999998E-2</v>
      </c>
      <c r="C231" s="61" t="s">
        <v>59</v>
      </c>
      <c r="D231" s="61" t="s">
        <v>647</v>
      </c>
      <c r="K231" s="2"/>
      <c r="L231"/>
    </row>
    <row r="232" spans="1:12" x14ac:dyDescent="0.25">
      <c r="A232" s="71" t="s">
        <v>256</v>
      </c>
      <c r="B232" s="73">
        <v>0.105</v>
      </c>
      <c r="C232" s="61" t="s">
        <v>59</v>
      </c>
      <c r="D232" s="61" t="s">
        <v>647</v>
      </c>
      <c r="K232" s="2"/>
      <c r="L232"/>
    </row>
    <row r="233" spans="1:12" x14ac:dyDescent="0.25">
      <c r="A233" s="71" t="s">
        <v>257</v>
      </c>
      <c r="B233" s="73">
        <v>0.114</v>
      </c>
      <c r="C233" s="61" t="s">
        <v>59</v>
      </c>
      <c r="D233" s="61" t="s">
        <v>647</v>
      </c>
      <c r="K233" s="2"/>
      <c r="L233"/>
    </row>
    <row r="234" spans="1:12" x14ac:dyDescent="0.25">
      <c r="A234" s="71" t="s">
        <v>258</v>
      </c>
      <c r="B234" s="73">
        <v>0.122</v>
      </c>
      <c r="C234" s="61" t="s">
        <v>59</v>
      </c>
      <c r="D234" s="61" t="s">
        <v>647</v>
      </c>
      <c r="K234" s="2"/>
      <c r="L234"/>
    </row>
    <row r="235" spans="1:12" x14ac:dyDescent="0.25">
      <c r="A235" s="71" t="s">
        <v>259</v>
      </c>
      <c r="B235" s="73">
        <v>0.13200000000000001</v>
      </c>
      <c r="C235" s="61" t="s">
        <v>59</v>
      </c>
      <c r="D235" s="61" t="s">
        <v>647</v>
      </c>
      <c r="K235" s="2"/>
      <c r="L235"/>
    </row>
    <row r="236" spans="1:12" x14ac:dyDescent="0.25">
      <c r="A236" s="71" t="s">
        <v>260</v>
      </c>
      <c r="B236" s="73">
        <v>0.13800000000000001</v>
      </c>
      <c r="C236" s="61" t="s">
        <v>59</v>
      </c>
      <c r="D236" s="61" t="s">
        <v>647</v>
      </c>
      <c r="K236" s="2"/>
      <c r="L236"/>
    </row>
    <row r="237" spans="1:12" ht="31.5" x14ac:dyDescent="0.25">
      <c r="A237" s="90" t="s">
        <v>84</v>
      </c>
      <c r="B237" s="70" t="s">
        <v>714</v>
      </c>
      <c r="C237" s="85" t="s">
        <v>1</v>
      </c>
      <c r="D237" s="85" t="s">
        <v>16</v>
      </c>
      <c r="K237" s="2"/>
      <c r="L237"/>
    </row>
    <row r="238" spans="1:12" x14ac:dyDescent="0.25">
      <c r="A238" s="71" t="s">
        <v>85</v>
      </c>
      <c r="B238" s="73">
        <v>0.192</v>
      </c>
      <c r="C238" s="61" t="s">
        <v>59</v>
      </c>
      <c r="D238" s="61" t="s">
        <v>647</v>
      </c>
      <c r="K238" s="2"/>
      <c r="L238"/>
    </row>
    <row r="239" spans="1:12" x14ac:dyDescent="0.25">
      <c r="A239" s="71" t="s">
        <v>610</v>
      </c>
      <c r="B239" s="73">
        <v>0.14399999999999999</v>
      </c>
      <c r="C239" s="61" t="s">
        <v>59</v>
      </c>
      <c r="D239" s="61" t="s">
        <v>647</v>
      </c>
      <c r="K239" s="2"/>
      <c r="L239"/>
    </row>
    <row r="240" spans="1:12" x14ac:dyDescent="0.25">
      <c r="A240" s="71" t="s">
        <v>86</v>
      </c>
      <c r="B240" s="73">
        <v>0.19800000000000001</v>
      </c>
      <c r="C240" s="61" t="s">
        <v>59</v>
      </c>
      <c r="D240" s="61" t="s">
        <v>647</v>
      </c>
      <c r="K240" s="2"/>
      <c r="L240"/>
    </row>
    <row r="241" spans="1:12" x14ac:dyDescent="0.25">
      <c r="A241" s="71" t="s">
        <v>611</v>
      </c>
      <c r="B241" s="73">
        <v>0.14899999999999999</v>
      </c>
      <c r="C241" s="61" t="s">
        <v>59</v>
      </c>
      <c r="D241" s="61" t="s">
        <v>647</v>
      </c>
      <c r="K241" s="2"/>
      <c r="L241"/>
    </row>
    <row r="242" spans="1:12" x14ac:dyDescent="0.25">
      <c r="A242" s="71" t="s">
        <v>87</v>
      </c>
      <c r="B242" s="73">
        <v>0.20899999999999999</v>
      </c>
      <c r="C242" s="61" t="s">
        <v>59</v>
      </c>
      <c r="D242" s="61" t="s">
        <v>647</v>
      </c>
      <c r="K242" s="2"/>
      <c r="L242"/>
    </row>
    <row r="243" spans="1:12" x14ac:dyDescent="0.25">
      <c r="A243" s="71" t="s">
        <v>612</v>
      </c>
      <c r="B243" s="73">
        <v>0.157</v>
      </c>
      <c r="C243" s="61" t="s">
        <v>59</v>
      </c>
      <c r="D243" s="61" t="s">
        <v>647</v>
      </c>
      <c r="K243" s="2"/>
      <c r="L243"/>
    </row>
    <row r="244" spans="1:12" x14ac:dyDescent="0.25">
      <c r="A244" s="71" t="s">
        <v>88</v>
      </c>
      <c r="B244" s="73">
        <v>0.20499999999999999</v>
      </c>
      <c r="C244" s="61" t="s">
        <v>59</v>
      </c>
      <c r="D244" s="61" t="s">
        <v>647</v>
      </c>
      <c r="K244" s="2"/>
      <c r="L244"/>
    </row>
    <row r="245" spans="1:12" x14ac:dyDescent="0.25">
      <c r="A245" s="71" t="s">
        <v>613</v>
      </c>
      <c r="B245" s="73">
        <v>0.19</v>
      </c>
      <c r="C245" s="61" t="s">
        <v>59</v>
      </c>
      <c r="D245" s="61" t="s">
        <v>647</v>
      </c>
      <c r="K245" s="2"/>
      <c r="L245"/>
    </row>
    <row r="246" spans="1:12" x14ac:dyDescent="0.25">
      <c r="A246" s="71" t="s">
        <v>89</v>
      </c>
      <c r="B246" s="73">
        <v>0.15</v>
      </c>
      <c r="C246" s="61" t="s">
        <v>59</v>
      </c>
      <c r="D246" s="61" t="s">
        <v>647</v>
      </c>
      <c r="K246" s="2"/>
      <c r="L246"/>
    </row>
    <row r="247" spans="1:12" x14ac:dyDescent="0.25">
      <c r="A247" s="71" t="s">
        <v>614</v>
      </c>
      <c r="B247" s="73">
        <v>0.10199999999999999</v>
      </c>
      <c r="C247" s="61" t="s">
        <v>59</v>
      </c>
      <c r="D247" s="61" t="s">
        <v>647</v>
      </c>
      <c r="K247" s="2"/>
      <c r="L247"/>
    </row>
    <row r="248" spans="1:12" x14ac:dyDescent="0.25">
      <c r="A248" s="71" t="s">
        <v>90</v>
      </c>
      <c r="B248" s="73">
        <v>0.156</v>
      </c>
      <c r="C248" s="61" t="s">
        <v>59</v>
      </c>
      <c r="D248" s="61" t="s">
        <v>647</v>
      </c>
      <c r="K248" s="2"/>
      <c r="L248"/>
    </row>
    <row r="249" spans="1:12" x14ac:dyDescent="0.25">
      <c r="A249" s="71" t="s">
        <v>615</v>
      </c>
      <c r="B249" s="73">
        <v>0.11700000000000001</v>
      </c>
      <c r="C249" s="61" t="s">
        <v>59</v>
      </c>
      <c r="D249" s="61" t="s">
        <v>647</v>
      </c>
      <c r="K249" s="2"/>
      <c r="L249"/>
    </row>
    <row r="250" spans="1:12" x14ac:dyDescent="0.25">
      <c r="A250" s="71" t="s">
        <v>91</v>
      </c>
      <c r="B250" s="73">
        <v>0.219</v>
      </c>
      <c r="C250" s="61" t="s">
        <v>59</v>
      </c>
      <c r="D250" s="61" t="s">
        <v>647</v>
      </c>
      <c r="K250" s="2"/>
      <c r="L250"/>
    </row>
    <row r="251" spans="1:12" x14ac:dyDescent="0.25">
      <c r="A251" s="71" t="s">
        <v>616</v>
      </c>
      <c r="B251" s="73">
        <v>0.16400000000000001</v>
      </c>
      <c r="C251" s="61" t="s">
        <v>59</v>
      </c>
      <c r="D251" s="61" t="s">
        <v>647</v>
      </c>
      <c r="K251" s="2"/>
      <c r="L251"/>
    </row>
    <row r="252" spans="1:12" x14ac:dyDescent="0.25">
      <c r="A252" s="71" t="s">
        <v>617</v>
      </c>
      <c r="B252" s="73">
        <v>0.13700000000000001</v>
      </c>
      <c r="C252" s="61" t="s">
        <v>59</v>
      </c>
      <c r="D252" s="61" t="s">
        <v>647</v>
      </c>
      <c r="K252" s="2"/>
      <c r="L252"/>
    </row>
    <row r="253" spans="1:12" x14ac:dyDescent="0.25">
      <c r="A253" s="71" t="s">
        <v>618</v>
      </c>
      <c r="B253" s="73">
        <v>0.183</v>
      </c>
      <c r="C253" s="61" t="s">
        <v>59</v>
      </c>
      <c r="D253" s="61" t="s">
        <v>647</v>
      </c>
      <c r="K253" s="2"/>
      <c r="L253"/>
    </row>
    <row r="254" spans="1:12" x14ac:dyDescent="0.25">
      <c r="A254" s="71" t="s">
        <v>92</v>
      </c>
      <c r="B254" s="73">
        <v>0.23799999999999999</v>
      </c>
      <c r="C254" s="61" t="s">
        <v>59</v>
      </c>
      <c r="D254" s="61" t="s">
        <v>647</v>
      </c>
      <c r="K254" s="2"/>
      <c r="L254"/>
    </row>
    <row r="255" spans="1:12" x14ac:dyDescent="0.25">
      <c r="A255" s="71" t="s">
        <v>619</v>
      </c>
      <c r="B255" s="73">
        <v>0.17899999999999999</v>
      </c>
      <c r="C255" s="61" t="s">
        <v>59</v>
      </c>
      <c r="D255" s="61" t="s">
        <v>647</v>
      </c>
      <c r="K255" s="2"/>
      <c r="L255"/>
    </row>
    <row r="256" spans="1:12" x14ac:dyDescent="0.25">
      <c r="A256" s="71" t="s">
        <v>93</v>
      </c>
      <c r="B256" s="73">
        <v>0.184</v>
      </c>
      <c r="C256" s="61" t="s">
        <v>59</v>
      </c>
      <c r="D256" s="61" t="s">
        <v>647</v>
      </c>
      <c r="K256" s="2"/>
      <c r="L256"/>
    </row>
    <row r="257" spans="1:12" x14ac:dyDescent="0.25">
      <c r="A257" s="71" t="s">
        <v>620</v>
      </c>
      <c r="B257" s="73">
        <v>0.13800000000000001</v>
      </c>
      <c r="C257" s="61" t="s">
        <v>59</v>
      </c>
      <c r="D257" s="61" t="s">
        <v>647</v>
      </c>
      <c r="K257" s="2"/>
      <c r="L257"/>
    </row>
    <row r="258" spans="1:12" x14ac:dyDescent="0.25">
      <c r="A258" s="71" t="s">
        <v>94</v>
      </c>
      <c r="B258" s="73">
        <v>0.23300000000000001</v>
      </c>
      <c r="C258" s="61" t="s">
        <v>59</v>
      </c>
      <c r="D258" s="61" t="s">
        <v>647</v>
      </c>
      <c r="K258" s="2"/>
      <c r="L258"/>
    </row>
    <row r="259" spans="1:12" x14ac:dyDescent="0.25">
      <c r="A259" s="71" t="s">
        <v>621</v>
      </c>
      <c r="B259" s="73">
        <v>0.17499999999999999</v>
      </c>
      <c r="C259" s="61" t="s">
        <v>59</v>
      </c>
      <c r="D259" s="61" t="s">
        <v>647</v>
      </c>
      <c r="K259" s="2"/>
      <c r="L259"/>
    </row>
    <row r="260" spans="1:12" x14ac:dyDescent="0.25">
      <c r="A260" s="71" t="s">
        <v>95</v>
      </c>
      <c r="B260" s="73">
        <v>0.184</v>
      </c>
      <c r="C260" s="61" t="s">
        <v>59</v>
      </c>
      <c r="D260" s="61" t="s">
        <v>647</v>
      </c>
      <c r="K260" s="2"/>
      <c r="L260"/>
    </row>
    <row r="261" spans="1:12" x14ac:dyDescent="0.25">
      <c r="A261" s="71" t="s">
        <v>622</v>
      </c>
      <c r="B261" s="73">
        <v>0.13800000000000001</v>
      </c>
      <c r="C261" s="61" t="s">
        <v>59</v>
      </c>
      <c r="D261" s="61" t="s">
        <v>647</v>
      </c>
      <c r="K261" s="2"/>
      <c r="L261"/>
    </row>
    <row r="262" spans="1:12" x14ac:dyDescent="0.25">
      <c r="A262" s="71" t="s">
        <v>96</v>
      </c>
      <c r="B262" s="73">
        <v>0.219</v>
      </c>
      <c r="C262" s="61" t="s">
        <v>59</v>
      </c>
      <c r="D262" s="61" t="s">
        <v>647</v>
      </c>
      <c r="K262" s="2"/>
      <c r="L262"/>
    </row>
    <row r="263" spans="1:12" x14ac:dyDescent="0.25">
      <c r="A263" s="71" t="s">
        <v>623</v>
      </c>
      <c r="B263" s="73">
        <v>0.16500000000000001</v>
      </c>
      <c r="C263" s="61" t="s">
        <v>59</v>
      </c>
      <c r="D263" s="61" t="s">
        <v>647</v>
      </c>
      <c r="K263" s="2"/>
      <c r="L263"/>
    </row>
    <row r="264" spans="1:12" x14ac:dyDescent="0.25">
      <c r="A264" s="71" t="s">
        <v>97</v>
      </c>
      <c r="B264" s="73">
        <v>0.183</v>
      </c>
      <c r="C264" s="61" t="s">
        <v>59</v>
      </c>
      <c r="D264" s="61" t="s">
        <v>647</v>
      </c>
      <c r="K264" s="2"/>
      <c r="L264"/>
    </row>
    <row r="265" spans="1:12" x14ac:dyDescent="0.25">
      <c r="A265" s="71" t="s">
        <v>624</v>
      </c>
      <c r="B265" s="73">
        <v>0.13700000000000001</v>
      </c>
      <c r="C265" s="61" t="s">
        <v>59</v>
      </c>
      <c r="D265" s="61" t="s">
        <v>647</v>
      </c>
      <c r="K265" s="2"/>
      <c r="L265"/>
    </row>
    <row r="266" spans="1:12" x14ac:dyDescent="0.25">
      <c r="A266" s="71" t="s">
        <v>625</v>
      </c>
      <c r="B266" s="73">
        <v>0.19800000000000001</v>
      </c>
      <c r="C266" s="61" t="s">
        <v>59</v>
      </c>
      <c r="D266" s="61" t="s">
        <v>647</v>
      </c>
      <c r="K266" s="2"/>
      <c r="L266"/>
    </row>
    <row r="267" spans="1:12" x14ac:dyDescent="0.25">
      <c r="A267" s="71" t="s">
        <v>626</v>
      </c>
      <c r="B267" s="73">
        <v>0.14899999999999999</v>
      </c>
      <c r="C267" s="61" t="s">
        <v>59</v>
      </c>
      <c r="D267" s="61" t="s">
        <v>647</v>
      </c>
      <c r="K267" s="2"/>
      <c r="L267"/>
    </row>
    <row r="268" spans="1:12" ht="31.5" x14ac:dyDescent="0.25">
      <c r="A268" s="90" t="s">
        <v>98</v>
      </c>
      <c r="B268" s="70" t="s">
        <v>714</v>
      </c>
      <c r="C268" s="85" t="s">
        <v>1</v>
      </c>
      <c r="D268" s="85" t="s">
        <v>16</v>
      </c>
      <c r="K268" s="2"/>
      <c r="L268"/>
    </row>
    <row r="269" spans="1:12" x14ac:dyDescent="0.25">
      <c r="A269" s="71" t="s">
        <v>99</v>
      </c>
      <c r="B269" s="73">
        <v>0.156</v>
      </c>
      <c r="C269" s="61" t="s">
        <v>59</v>
      </c>
      <c r="D269" s="61" t="s">
        <v>647</v>
      </c>
      <c r="K269" s="2"/>
      <c r="L269"/>
    </row>
    <row r="270" spans="1:12" x14ac:dyDescent="0.25">
      <c r="A270" s="71" t="s">
        <v>100</v>
      </c>
      <c r="B270" s="73">
        <v>0.17599999999999999</v>
      </c>
      <c r="C270" s="61" t="s">
        <v>59</v>
      </c>
      <c r="D270" s="61" t="s">
        <v>647</v>
      </c>
      <c r="K270" s="2"/>
      <c r="L270"/>
    </row>
    <row r="271" spans="1:12" x14ac:dyDescent="0.25">
      <c r="A271" s="71" t="s">
        <v>101</v>
      </c>
      <c r="B271" s="73">
        <v>0.308</v>
      </c>
      <c r="C271" s="61" t="s">
        <v>59</v>
      </c>
      <c r="D271" s="61" t="s">
        <v>647</v>
      </c>
      <c r="K271" s="2"/>
      <c r="L271"/>
    </row>
    <row r="272" spans="1:12" x14ac:dyDescent="0.25">
      <c r="A272" s="71" t="s">
        <v>25</v>
      </c>
      <c r="B272" s="73">
        <v>0.20799999999999999</v>
      </c>
      <c r="C272" s="61" t="s">
        <v>59</v>
      </c>
      <c r="D272" s="61" t="s">
        <v>689</v>
      </c>
      <c r="L272"/>
    </row>
    <row r="273" spans="1:12" s="16" customFormat="1" ht="15" customHeight="1" x14ac:dyDescent="0.25">
      <c r="A273" s="71" t="s">
        <v>102</v>
      </c>
      <c r="B273" s="73">
        <v>0.65</v>
      </c>
      <c r="C273" s="61" t="s">
        <v>59</v>
      </c>
      <c r="D273" s="61" t="s">
        <v>647</v>
      </c>
    </row>
    <row r="274" spans="1:12" x14ac:dyDescent="0.25">
      <c r="A274" s="71" t="s">
        <v>103</v>
      </c>
      <c r="B274" s="73">
        <v>0.214</v>
      </c>
      <c r="C274" s="61" t="s">
        <v>59</v>
      </c>
      <c r="D274" s="61" t="s">
        <v>647</v>
      </c>
      <c r="K274" s="2"/>
      <c r="L274"/>
    </row>
    <row r="275" spans="1:12" x14ac:dyDescent="0.25">
      <c r="A275" s="71" t="s">
        <v>107</v>
      </c>
      <c r="B275" s="73">
        <v>0.122</v>
      </c>
      <c r="C275" s="61" t="s">
        <v>59</v>
      </c>
      <c r="D275" s="61" t="s">
        <v>647</v>
      </c>
      <c r="K275" s="2"/>
      <c r="L275"/>
    </row>
    <row r="276" spans="1:12" x14ac:dyDescent="0.25">
      <c r="A276" s="71" t="s">
        <v>109</v>
      </c>
      <c r="B276" s="73">
        <v>0.16700000000000001</v>
      </c>
      <c r="C276" s="61" t="s">
        <v>59</v>
      </c>
      <c r="D276" s="61" t="s">
        <v>647</v>
      </c>
      <c r="K276" s="2"/>
      <c r="L276"/>
    </row>
    <row r="277" spans="1:12" ht="15" customHeight="1" x14ac:dyDescent="0.25">
      <c r="A277" s="71" t="s">
        <v>110</v>
      </c>
      <c r="B277" s="73">
        <v>0.16200000000000001</v>
      </c>
      <c r="C277" s="61" t="s">
        <v>59</v>
      </c>
      <c r="D277" s="61" t="s">
        <v>647</v>
      </c>
      <c r="H277" s="9"/>
      <c r="I277" s="9"/>
      <c r="L277"/>
    </row>
    <row r="278" spans="1:12" x14ac:dyDescent="0.25">
      <c r="A278" s="71" t="s">
        <v>111</v>
      </c>
      <c r="B278" s="73">
        <v>0.19900000000000001</v>
      </c>
      <c r="C278" s="61" t="s">
        <v>59</v>
      </c>
      <c r="D278" s="61" t="s">
        <v>647</v>
      </c>
      <c r="K278" s="2"/>
      <c r="L278"/>
    </row>
    <row r="279" spans="1:12" x14ac:dyDescent="0.25">
      <c r="A279" s="71" t="s">
        <v>112</v>
      </c>
      <c r="B279" s="73">
        <v>0.24</v>
      </c>
      <c r="C279" s="61" t="s">
        <v>59</v>
      </c>
      <c r="D279" s="61" t="s">
        <v>647</v>
      </c>
      <c r="K279" s="2"/>
      <c r="L279"/>
    </row>
    <row r="280" spans="1:12" x14ac:dyDescent="0.25">
      <c r="A280" s="71" t="s">
        <v>113</v>
      </c>
      <c r="B280" s="73">
        <v>0.16200000000000001</v>
      </c>
      <c r="C280" s="61" t="s">
        <v>59</v>
      </c>
      <c r="D280" s="61" t="s">
        <v>647</v>
      </c>
      <c r="K280" s="2"/>
      <c r="L280"/>
    </row>
    <row r="281" spans="1:12" x14ac:dyDescent="0.25">
      <c r="A281" s="71" t="s">
        <v>114</v>
      </c>
      <c r="B281" s="73">
        <v>0.34899999999999998</v>
      </c>
      <c r="C281" s="61" t="s">
        <v>59</v>
      </c>
      <c r="D281" s="61" t="s">
        <v>647</v>
      </c>
      <c r="K281" s="2"/>
      <c r="L281"/>
    </row>
    <row r="282" spans="1:12" x14ac:dyDescent="0.25">
      <c r="A282" s="71" t="s">
        <v>115</v>
      </c>
      <c r="B282" s="73">
        <v>0.192</v>
      </c>
      <c r="C282" s="61" t="s">
        <v>59</v>
      </c>
      <c r="D282" s="61" t="s">
        <v>647</v>
      </c>
      <c r="H282" s="9"/>
      <c r="I282" s="9"/>
      <c r="L282"/>
    </row>
    <row r="283" spans="1:12" x14ac:dyDescent="0.25">
      <c r="A283" s="71" t="s">
        <v>116</v>
      </c>
      <c r="B283" s="73">
        <v>0.13300000000000001</v>
      </c>
      <c r="C283" s="61" t="s">
        <v>59</v>
      </c>
      <c r="D283" s="61" t="s">
        <v>647</v>
      </c>
      <c r="K283" s="2"/>
      <c r="L283"/>
    </row>
    <row r="284" spans="1:12" ht="31.5" x14ac:dyDescent="0.25">
      <c r="A284" s="90" t="s">
        <v>33</v>
      </c>
      <c r="B284" s="70" t="s">
        <v>714</v>
      </c>
      <c r="C284" s="85" t="s">
        <v>1</v>
      </c>
      <c r="D284" s="85" t="s">
        <v>16</v>
      </c>
      <c r="K284" s="2"/>
      <c r="L284"/>
    </row>
    <row r="285" spans="1:12" x14ac:dyDescent="0.25">
      <c r="A285" s="71" t="s">
        <v>117</v>
      </c>
      <c r="B285" s="73">
        <v>0.67900000000000005</v>
      </c>
      <c r="C285" s="61" t="s">
        <v>59</v>
      </c>
      <c r="D285" s="61" t="s">
        <v>647</v>
      </c>
      <c r="K285" s="2"/>
      <c r="L285"/>
    </row>
    <row r="286" spans="1:12" x14ac:dyDescent="0.25">
      <c r="A286" s="71" t="s">
        <v>234</v>
      </c>
      <c r="B286" s="73">
        <v>1.79</v>
      </c>
      <c r="C286" s="61" t="s">
        <v>59</v>
      </c>
      <c r="D286" s="61" t="s">
        <v>647</v>
      </c>
      <c r="K286" s="2"/>
      <c r="L286"/>
    </row>
    <row r="287" spans="1:12" x14ac:dyDescent="0.25">
      <c r="A287" s="71" t="s">
        <v>235</v>
      </c>
      <c r="B287" s="73">
        <v>0.43</v>
      </c>
      <c r="C287" s="61" t="s">
        <v>59</v>
      </c>
      <c r="D287" s="61" t="s">
        <v>647</v>
      </c>
      <c r="K287" s="2"/>
      <c r="L287"/>
    </row>
    <row r="288" spans="1:12" x14ac:dyDescent="0.25">
      <c r="A288" s="71" t="s">
        <v>118</v>
      </c>
      <c r="B288" s="73">
        <v>0.39600000000000002</v>
      </c>
      <c r="C288" s="61" t="s">
        <v>59</v>
      </c>
      <c r="D288" s="61" t="s">
        <v>647</v>
      </c>
      <c r="K288" s="2"/>
      <c r="L288"/>
    </row>
    <row r="289" spans="1:12" x14ac:dyDescent="0.25">
      <c r="A289" s="71" t="s">
        <v>119</v>
      </c>
      <c r="B289" s="73">
        <v>0.64400000000000002</v>
      </c>
      <c r="C289" s="61" t="s">
        <v>59</v>
      </c>
      <c r="D289" s="61" t="s">
        <v>647</v>
      </c>
      <c r="K289" s="2"/>
      <c r="L289"/>
    </row>
    <row r="290" spans="1:12" x14ac:dyDescent="0.25">
      <c r="A290" s="71" t="s">
        <v>120</v>
      </c>
      <c r="B290" s="73">
        <v>0.25600000000000001</v>
      </c>
      <c r="C290" s="61" t="s">
        <v>59</v>
      </c>
      <c r="D290" s="61" t="s">
        <v>647</v>
      </c>
      <c r="K290" s="2"/>
      <c r="L290"/>
    </row>
    <row r="291" spans="1:12" x14ac:dyDescent="0.25">
      <c r="A291" s="71" t="s">
        <v>121</v>
      </c>
      <c r="B291" s="73">
        <v>0.23699999999999999</v>
      </c>
      <c r="C291" s="61" t="s">
        <v>59</v>
      </c>
      <c r="D291" s="61" t="s">
        <v>647</v>
      </c>
      <c r="K291" s="2"/>
      <c r="L291"/>
    </row>
    <row r="292" spans="1:12" x14ac:dyDescent="0.25">
      <c r="A292" s="71" t="s">
        <v>122</v>
      </c>
      <c r="B292" s="73">
        <v>0.222</v>
      </c>
      <c r="C292" s="61" t="s">
        <v>59</v>
      </c>
      <c r="D292" s="61" t="s">
        <v>647</v>
      </c>
      <c r="K292" s="2"/>
      <c r="L292"/>
    </row>
    <row r="293" spans="1:12" x14ac:dyDescent="0.25">
      <c r="A293" s="71" t="s">
        <v>123</v>
      </c>
      <c r="B293" s="73">
        <v>0.22700000000000001</v>
      </c>
      <c r="C293" s="61" t="s">
        <v>59</v>
      </c>
      <c r="D293" s="61" t="s">
        <v>647</v>
      </c>
      <c r="E293" s="15"/>
      <c r="F293" s="15"/>
      <c r="G293" s="15"/>
      <c r="H293" s="15"/>
      <c r="I293" s="15"/>
      <c r="J293" s="15"/>
      <c r="L293"/>
    </row>
    <row r="294" spans="1:12" x14ac:dyDescent="0.25">
      <c r="A294" s="71" t="s">
        <v>124</v>
      </c>
      <c r="B294" s="73">
        <v>0.26600000000000001</v>
      </c>
      <c r="C294" s="61" t="s">
        <v>59</v>
      </c>
      <c r="D294" s="61" t="s">
        <v>647</v>
      </c>
      <c r="K294" s="2"/>
      <c r="L294"/>
    </row>
    <row r="295" spans="1:12" x14ac:dyDescent="0.25">
      <c r="A295" s="71" t="s">
        <v>125</v>
      </c>
      <c r="B295" s="73">
        <v>0.26</v>
      </c>
      <c r="C295" s="61" t="s">
        <v>59</v>
      </c>
      <c r="D295" s="61" t="s">
        <v>647</v>
      </c>
      <c r="K295" s="2"/>
      <c r="L295"/>
    </row>
    <row r="296" spans="1:12" x14ac:dyDescent="0.25">
      <c r="A296" s="71" t="s">
        <v>627</v>
      </c>
      <c r="B296" s="73">
        <v>0.51</v>
      </c>
      <c r="C296" s="61" t="s">
        <v>59</v>
      </c>
      <c r="D296" s="61" t="s">
        <v>647</v>
      </c>
      <c r="K296" s="2"/>
      <c r="L296"/>
    </row>
    <row r="297" spans="1:12" x14ac:dyDescent="0.25">
      <c r="A297" s="71" t="s">
        <v>628</v>
      </c>
      <c r="B297" s="73">
        <v>0.29799999999999999</v>
      </c>
      <c r="C297" s="61" t="s">
        <v>59</v>
      </c>
      <c r="D297" s="61" t="s">
        <v>647</v>
      </c>
      <c r="K297" s="2"/>
      <c r="L297"/>
    </row>
    <row r="298" spans="1:12" x14ac:dyDescent="0.25">
      <c r="A298" s="71" t="s">
        <v>126</v>
      </c>
      <c r="B298" s="73">
        <v>0.35799999999999998</v>
      </c>
      <c r="C298" s="61" t="s">
        <v>59</v>
      </c>
      <c r="D298" s="61" t="s">
        <v>647</v>
      </c>
      <c r="K298" s="2"/>
      <c r="L298"/>
    </row>
    <row r="299" spans="1:12" x14ac:dyDescent="0.25">
      <c r="A299" s="71" t="s">
        <v>127</v>
      </c>
      <c r="B299" s="73">
        <v>0.35799999999999998</v>
      </c>
      <c r="C299" s="61" t="s">
        <v>59</v>
      </c>
      <c r="D299" s="61" t="s">
        <v>647</v>
      </c>
      <c r="K299" s="2"/>
      <c r="L299"/>
    </row>
    <row r="300" spans="1:12" x14ac:dyDescent="0.25">
      <c r="A300" s="71" t="s">
        <v>128</v>
      </c>
      <c r="B300" s="73">
        <v>1.43</v>
      </c>
      <c r="C300" s="61" t="s">
        <v>59</v>
      </c>
      <c r="D300" s="61" t="s">
        <v>647</v>
      </c>
      <c r="K300" s="2"/>
      <c r="L300"/>
    </row>
    <row r="301" spans="1:12" x14ac:dyDescent="0.25">
      <c r="A301" s="71" t="s">
        <v>34</v>
      </c>
      <c r="B301" s="73">
        <v>0.39</v>
      </c>
      <c r="C301" s="61" t="s">
        <v>59</v>
      </c>
      <c r="D301" s="61" t="s">
        <v>647</v>
      </c>
      <c r="K301" s="2"/>
      <c r="L301"/>
    </row>
    <row r="302" spans="1:12" x14ac:dyDescent="0.25">
      <c r="A302" s="71" t="s">
        <v>129</v>
      </c>
      <c r="B302" s="73">
        <v>1.18</v>
      </c>
      <c r="C302" s="61" t="s">
        <v>59</v>
      </c>
      <c r="D302" s="61" t="s">
        <v>647</v>
      </c>
      <c r="K302" s="2"/>
      <c r="L302"/>
    </row>
    <row r="303" spans="1:12" x14ac:dyDescent="0.25">
      <c r="A303" s="71" t="s">
        <v>130</v>
      </c>
      <c r="B303" s="73">
        <v>1.49</v>
      </c>
      <c r="C303" s="61" t="s">
        <v>59</v>
      </c>
      <c r="D303" s="61" t="s">
        <v>647</v>
      </c>
      <c r="K303" s="2"/>
      <c r="L303"/>
    </row>
    <row r="304" spans="1:12" ht="31.5" x14ac:dyDescent="0.25">
      <c r="A304" s="90" t="s">
        <v>131</v>
      </c>
      <c r="B304" s="70" t="s">
        <v>714</v>
      </c>
      <c r="C304" s="85" t="s">
        <v>1</v>
      </c>
      <c r="D304" s="85" t="s">
        <v>16</v>
      </c>
      <c r="K304" s="2"/>
      <c r="L304"/>
    </row>
    <row r="305" spans="1:12" x14ac:dyDescent="0.25">
      <c r="A305" s="71" t="s">
        <v>132</v>
      </c>
      <c r="B305" s="73">
        <v>7.08</v>
      </c>
      <c r="C305" s="61" t="s">
        <v>59</v>
      </c>
      <c r="D305" s="61" t="s">
        <v>647</v>
      </c>
      <c r="K305" s="2"/>
      <c r="L305"/>
    </row>
    <row r="306" spans="1:12" x14ac:dyDescent="0.25">
      <c r="A306" s="71" t="s">
        <v>133</v>
      </c>
      <c r="B306" s="73">
        <v>3.25</v>
      </c>
      <c r="C306" s="61" t="s">
        <v>59</v>
      </c>
      <c r="D306" s="61" t="s">
        <v>647</v>
      </c>
      <c r="K306" s="2"/>
      <c r="L306"/>
    </row>
    <row r="307" spans="1:12" x14ac:dyDescent="0.25">
      <c r="A307" s="71" t="s">
        <v>134</v>
      </c>
      <c r="B307" s="73">
        <v>1.2</v>
      </c>
      <c r="C307" s="61" t="s">
        <v>59</v>
      </c>
      <c r="D307" s="61" t="s">
        <v>647</v>
      </c>
      <c r="K307" s="2"/>
      <c r="L307"/>
    </row>
    <row r="308" spans="1:12" x14ac:dyDescent="0.25">
      <c r="A308" s="71" t="s">
        <v>135</v>
      </c>
      <c r="B308" s="73">
        <v>0.6</v>
      </c>
      <c r="C308" s="61" t="s">
        <v>59</v>
      </c>
      <c r="D308" s="61" t="s">
        <v>647</v>
      </c>
      <c r="K308" s="2"/>
      <c r="L308"/>
    </row>
    <row r="309" spans="1:12" x14ac:dyDescent="0.25">
      <c r="A309" s="71" t="s">
        <v>136</v>
      </c>
      <c r="B309" s="73">
        <v>2.5</v>
      </c>
      <c r="C309" s="61" t="s">
        <v>59</v>
      </c>
      <c r="D309" s="61" t="s">
        <v>647</v>
      </c>
      <c r="K309" s="2"/>
      <c r="L309"/>
    </row>
    <row r="310" spans="1:12" ht="31.5" x14ac:dyDescent="0.25">
      <c r="A310" s="90" t="s">
        <v>137</v>
      </c>
      <c r="B310" s="70" t="s">
        <v>714</v>
      </c>
      <c r="C310" s="85" t="s">
        <v>1</v>
      </c>
      <c r="D310" s="85" t="s">
        <v>16</v>
      </c>
      <c r="K310" s="2"/>
      <c r="L310"/>
    </row>
    <row r="311" spans="1:12" x14ac:dyDescent="0.25">
      <c r="A311" s="71" t="s">
        <v>236</v>
      </c>
      <c r="B311" s="73">
        <v>2.61</v>
      </c>
      <c r="C311" s="61" t="s">
        <v>59</v>
      </c>
      <c r="D311" s="61" t="s">
        <v>647</v>
      </c>
      <c r="K311" s="2"/>
      <c r="L311"/>
    </row>
    <row r="312" spans="1:12" x14ac:dyDescent="0.25">
      <c r="A312" s="71" t="s">
        <v>629</v>
      </c>
      <c r="B312" s="73">
        <v>2.1</v>
      </c>
      <c r="C312" s="61" t="s">
        <v>59</v>
      </c>
      <c r="D312" s="61" t="s">
        <v>647</v>
      </c>
      <c r="K312" s="2"/>
      <c r="L312"/>
    </row>
    <row r="313" spans="1:12" x14ac:dyDescent="0.25">
      <c r="A313" s="71" t="s">
        <v>138</v>
      </c>
      <c r="B313" s="73">
        <v>1.7</v>
      </c>
      <c r="C313" s="61" t="s">
        <v>59</v>
      </c>
      <c r="D313" s="61" t="s">
        <v>647</v>
      </c>
      <c r="K313" s="2"/>
      <c r="L313"/>
    </row>
    <row r="314" spans="1:12" x14ac:dyDescent="0.25">
      <c r="A314" s="71" t="s">
        <v>139</v>
      </c>
      <c r="B314" s="73">
        <v>1.7</v>
      </c>
      <c r="C314" s="61" t="s">
        <v>59</v>
      </c>
      <c r="D314" s="61" t="s">
        <v>647</v>
      </c>
      <c r="K314" s="2"/>
      <c r="L314"/>
    </row>
    <row r="315" spans="1:12" x14ac:dyDescent="0.25">
      <c r="A315" s="71" t="s">
        <v>140</v>
      </c>
      <c r="B315" s="73">
        <v>2</v>
      </c>
      <c r="C315" s="61" t="s">
        <v>59</v>
      </c>
      <c r="D315" s="61" t="s">
        <v>647</v>
      </c>
      <c r="K315" s="2"/>
      <c r="L315"/>
    </row>
    <row r="316" spans="1:12" x14ac:dyDescent="0.25">
      <c r="A316" s="71" t="s">
        <v>141</v>
      </c>
      <c r="B316" s="73">
        <v>2.1</v>
      </c>
      <c r="C316" s="61" t="s">
        <v>59</v>
      </c>
      <c r="D316" s="61" t="s">
        <v>647</v>
      </c>
      <c r="K316" s="2"/>
      <c r="L316"/>
    </row>
    <row r="317" spans="1:12" x14ac:dyDescent="0.25">
      <c r="A317" s="71" t="s">
        <v>142</v>
      </c>
      <c r="B317" s="73">
        <v>2.2000000000000002</v>
      </c>
      <c r="C317" s="61" t="s">
        <v>59</v>
      </c>
      <c r="D317" s="61" t="s">
        <v>647</v>
      </c>
      <c r="K317" s="2"/>
      <c r="L317"/>
    </row>
    <row r="318" spans="1:12" x14ac:dyDescent="0.25">
      <c r="A318" s="71" t="s">
        <v>143</v>
      </c>
      <c r="B318" s="73">
        <v>2</v>
      </c>
      <c r="C318" s="61" t="s">
        <v>59</v>
      </c>
      <c r="D318" s="61" t="s">
        <v>647</v>
      </c>
      <c r="K318" s="2"/>
      <c r="L318"/>
    </row>
    <row r="319" spans="1:12" x14ac:dyDescent="0.25">
      <c r="A319" s="71" t="s">
        <v>144</v>
      </c>
      <c r="B319" s="73">
        <v>2.2999999999999998</v>
      </c>
      <c r="C319" s="61" t="s">
        <v>59</v>
      </c>
      <c r="D319" s="61" t="s">
        <v>647</v>
      </c>
      <c r="K319" s="2"/>
      <c r="L319"/>
    </row>
    <row r="320" spans="1:12" x14ac:dyDescent="0.25">
      <c r="A320" s="71" t="s">
        <v>145</v>
      </c>
      <c r="B320" s="73">
        <v>2.2000000000000002</v>
      </c>
      <c r="C320" s="61" t="s">
        <v>59</v>
      </c>
      <c r="D320" s="61" t="s">
        <v>647</v>
      </c>
      <c r="K320" s="2"/>
      <c r="L320"/>
    </row>
    <row r="321" spans="1:13" x14ac:dyDescent="0.25">
      <c r="A321" s="71" t="s">
        <v>146</v>
      </c>
      <c r="B321" s="73">
        <v>1.9</v>
      </c>
      <c r="C321" s="61" t="s">
        <v>59</v>
      </c>
      <c r="D321" s="61" t="s">
        <v>647</v>
      </c>
      <c r="K321" s="2"/>
      <c r="L321"/>
    </row>
    <row r="322" spans="1:13" x14ac:dyDescent="0.25">
      <c r="A322" s="71" t="s">
        <v>147</v>
      </c>
      <c r="B322" s="73">
        <v>2</v>
      </c>
      <c r="C322" s="61" t="s">
        <v>59</v>
      </c>
      <c r="D322" s="61" t="s">
        <v>647</v>
      </c>
      <c r="K322" s="2"/>
      <c r="L322"/>
    </row>
    <row r="323" spans="1:13" x14ac:dyDescent="0.25">
      <c r="A323" s="71" t="s">
        <v>148</v>
      </c>
      <c r="B323" s="73">
        <v>2.5</v>
      </c>
      <c r="C323" s="61" t="s">
        <v>59</v>
      </c>
      <c r="D323" s="61" t="s">
        <v>647</v>
      </c>
      <c r="K323" s="2"/>
      <c r="L323"/>
    </row>
    <row r="324" spans="1:13" x14ac:dyDescent="0.25">
      <c r="A324" s="71" t="s">
        <v>149</v>
      </c>
      <c r="B324" s="73">
        <v>2.2000000000000002</v>
      </c>
      <c r="C324" s="61" t="s">
        <v>59</v>
      </c>
      <c r="D324" s="61" t="s">
        <v>647</v>
      </c>
      <c r="K324" s="2"/>
      <c r="L324"/>
    </row>
    <row r="325" spans="1:13" x14ac:dyDescent="0.25">
      <c r="A325" s="71" t="s">
        <v>648</v>
      </c>
      <c r="B325" s="73">
        <v>1.35</v>
      </c>
      <c r="C325" s="61" t="s">
        <v>59</v>
      </c>
      <c r="D325" s="61" t="s">
        <v>689</v>
      </c>
      <c r="L325"/>
    </row>
    <row r="326" spans="1:13" x14ac:dyDescent="0.25">
      <c r="A326" s="71" t="s">
        <v>104</v>
      </c>
      <c r="B326" s="73">
        <v>3.17</v>
      </c>
      <c r="C326" s="61" t="s">
        <v>59</v>
      </c>
      <c r="D326" s="61" t="s">
        <v>647</v>
      </c>
      <c r="K326" s="2"/>
      <c r="L326"/>
    </row>
    <row r="327" spans="1:13" x14ac:dyDescent="0.25">
      <c r="A327" s="71" t="s">
        <v>630</v>
      </c>
      <c r="B327" s="73">
        <v>0.31</v>
      </c>
      <c r="C327" s="61" t="s">
        <v>59</v>
      </c>
      <c r="D327" s="61" t="s">
        <v>647</v>
      </c>
      <c r="K327" s="2"/>
      <c r="L327"/>
    </row>
    <row r="328" spans="1:13" x14ac:dyDescent="0.25">
      <c r="A328" s="71" t="s">
        <v>631</v>
      </c>
      <c r="B328" s="73">
        <v>0.18</v>
      </c>
      <c r="C328" s="61" t="s">
        <v>59</v>
      </c>
      <c r="D328" s="61" t="s">
        <v>647</v>
      </c>
      <c r="K328" s="2"/>
      <c r="L328"/>
    </row>
    <row r="329" spans="1:13" x14ac:dyDescent="0.25">
      <c r="A329" s="71" t="s">
        <v>632</v>
      </c>
      <c r="B329" s="73">
        <v>2.58</v>
      </c>
      <c r="C329" s="61" t="s">
        <v>59</v>
      </c>
      <c r="D329" s="61" t="s">
        <v>647</v>
      </c>
      <c r="G329" s="15"/>
      <c r="H329" s="15"/>
      <c r="I329" s="15"/>
      <c r="J329" s="15"/>
      <c r="K329" s="15"/>
      <c r="L329" s="15"/>
      <c r="M329" s="15"/>
    </row>
    <row r="330" spans="1:13" x14ac:dyDescent="0.25">
      <c r="A330" s="71" t="s">
        <v>105</v>
      </c>
      <c r="B330" s="73">
        <v>1.56</v>
      </c>
      <c r="C330" s="61" t="s">
        <v>59</v>
      </c>
      <c r="D330" s="61" t="s">
        <v>647</v>
      </c>
      <c r="K330" s="2"/>
      <c r="L330"/>
    </row>
    <row r="331" spans="1:13" x14ac:dyDescent="0.25">
      <c r="A331" s="71" t="s">
        <v>106</v>
      </c>
      <c r="B331" s="73">
        <v>1.65</v>
      </c>
      <c r="C331" s="61" t="s">
        <v>59</v>
      </c>
      <c r="D331" s="61" t="s">
        <v>647</v>
      </c>
      <c r="K331" s="2"/>
      <c r="L331"/>
    </row>
    <row r="332" spans="1:13" x14ac:dyDescent="0.25">
      <c r="A332" s="71" t="s">
        <v>108</v>
      </c>
      <c r="B332" s="73">
        <v>1.38</v>
      </c>
      <c r="C332" s="61" t="s">
        <v>59</v>
      </c>
      <c r="D332" s="61" t="s">
        <v>647</v>
      </c>
      <c r="K332" s="2"/>
      <c r="L332"/>
    </row>
    <row r="333" spans="1:13" x14ac:dyDescent="0.25">
      <c r="A333" s="71" t="s">
        <v>35</v>
      </c>
      <c r="B333" s="73">
        <v>1.1599999999999999</v>
      </c>
      <c r="C333" s="61" t="s">
        <v>59</v>
      </c>
      <c r="D333" s="61" t="s">
        <v>647</v>
      </c>
      <c r="I333" s="2"/>
      <c r="L333"/>
    </row>
    <row r="334" spans="1:13" x14ac:dyDescent="0.25">
      <c r="A334" s="71" t="s">
        <v>633</v>
      </c>
      <c r="B334" s="73">
        <v>1.03</v>
      </c>
      <c r="C334" s="61" t="s">
        <v>59</v>
      </c>
      <c r="D334" s="61" t="s">
        <v>647</v>
      </c>
      <c r="I334" s="2"/>
      <c r="L334"/>
    </row>
    <row r="335" spans="1:13" x14ac:dyDescent="0.25">
      <c r="A335" s="71" t="s">
        <v>634</v>
      </c>
      <c r="B335" s="73">
        <v>4.55</v>
      </c>
      <c r="C335" s="61" t="s">
        <v>59</v>
      </c>
      <c r="D335" s="61" t="s">
        <v>647</v>
      </c>
      <c r="L335"/>
    </row>
    <row r="336" spans="1:13" x14ac:dyDescent="0.25">
      <c r="A336" s="71" t="s">
        <v>635</v>
      </c>
      <c r="B336" s="73">
        <v>1.5</v>
      </c>
      <c r="C336" s="61" t="s">
        <v>59</v>
      </c>
      <c r="D336" s="61" t="s">
        <v>647</v>
      </c>
      <c r="L336"/>
    </row>
    <row r="337" spans="1:12" x14ac:dyDescent="0.25">
      <c r="A337" s="71" t="s">
        <v>237</v>
      </c>
      <c r="B337" s="73">
        <v>3.9</v>
      </c>
      <c r="C337" s="61" t="s">
        <v>59</v>
      </c>
      <c r="D337" s="61" t="s">
        <v>647</v>
      </c>
      <c r="H337" s="2"/>
      <c r="L337"/>
    </row>
    <row r="338" spans="1:12" x14ac:dyDescent="0.25">
      <c r="A338" s="71" t="s">
        <v>238</v>
      </c>
      <c r="B338" s="73">
        <v>2.79</v>
      </c>
      <c r="C338" s="61" t="s">
        <v>59</v>
      </c>
      <c r="D338" s="61" t="s">
        <v>647</v>
      </c>
      <c r="H338" s="2"/>
      <c r="L338"/>
    </row>
    <row r="339" spans="1:12" ht="31.5" x14ac:dyDescent="0.25">
      <c r="A339" s="90" t="s">
        <v>150</v>
      </c>
      <c r="B339" s="70" t="s">
        <v>714</v>
      </c>
      <c r="C339" s="85" t="s">
        <v>1</v>
      </c>
      <c r="D339" s="85" t="s">
        <v>16</v>
      </c>
      <c r="H339" s="2"/>
      <c r="L339"/>
    </row>
    <row r="340" spans="1:12" x14ac:dyDescent="0.25">
      <c r="A340" s="71" t="s">
        <v>151</v>
      </c>
      <c r="B340" s="73">
        <v>0.5</v>
      </c>
      <c r="C340" s="61" t="s">
        <v>59</v>
      </c>
      <c r="D340" s="61" t="s">
        <v>647</v>
      </c>
      <c r="H340" s="2"/>
      <c r="L340"/>
    </row>
    <row r="341" spans="1:12" x14ac:dyDescent="0.25">
      <c r="A341" s="71" t="s">
        <v>152</v>
      </c>
      <c r="B341" s="73">
        <v>0.6</v>
      </c>
      <c r="C341" s="61" t="s">
        <v>59</v>
      </c>
      <c r="D341" s="61" t="s">
        <v>647</v>
      </c>
      <c r="L341"/>
    </row>
    <row r="342" spans="1:12" x14ac:dyDescent="0.25">
      <c r="A342" s="71" t="s">
        <v>153</v>
      </c>
      <c r="B342" s="73">
        <v>0.4</v>
      </c>
      <c r="C342" s="61" t="s">
        <v>59</v>
      </c>
      <c r="D342" s="61" t="s">
        <v>647</v>
      </c>
      <c r="L342"/>
    </row>
    <row r="343" spans="1:12" x14ac:dyDescent="0.25">
      <c r="A343" s="71" t="s">
        <v>154</v>
      </c>
      <c r="B343" s="73">
        <v>0.16</v>
      </c>
      <c r="C343" s="61" t="s">
        <v>59</v>
      </c>
      <c r="D343" s="61" t="s">
        <v>647</v>
      </c>
      <c r="L343"/>
    </row>
    <row r="344" spans="1:12" x14ac:dyDescent="0.25">
      <c r="A344" s="71" t="s">
        <v>261</v>
      </c>
      <c r="B344" s="73">
        <v>3.2</v>
      </c>
      <c r="C344" s="61" t="s">
        <v>59</v>
      </c>
      <c r="D344" s="61" t="s">
        <v>647</v>
      </c>
      <c r="L344"/>
    </row>
    <row r="345" spans="1:12" x14ac:dyDescent="0.25">
      <c r="A345" s="71" t="s">
        <v>155</v>
      </c>
      <c r="B345" s="73">
        <v>2.2000000000000002</v>
      </c>
      <c r="C345" s="61" t="s">
        <v>59</v>
      </c>
      <c r="D345" s="61" t="s">
        <v>647</v>
      </c>
      <c r="L345"/>
    </row>
    <row r="346" spans="1:12" x14ac:dyDescent="0.25">
      <c r="A346" s="71" t="s">
        <v>156</v>
      </c>
      <c r="B346" s="73">
        <v>0.86</v>
      </c>
      <c r="C346" s="61" t="s">
        <v>59</v>
      </c>
      <c r="D346" s="61" t="s">
        <v>647</v>
      </c>
      <c r="L346"/>
    </row>
    <row r="347" spans="1:12" x14ac:dyDescent="0.25">
      <c r="A347" s="71" t="s">
        <v>262</v>
      </c>
      <c r="B347" s="73">
        <v>1.19</v>
      </c>
      <c r="C347" s="61" t="s">
        <v>59</v>
      </c>
      <c r="D347" s="61" t="s">
        <v>647</v>
      </c>
      <c r="L347"/>
    </row>
    <row r="348" spans="1:12" x14ac:dyDescent="0.25">
      <c r="A348" s="71" t="s">
        <v>157</v>
      </c>
      <c r="B348" s="73">
        <v>0.9</v>
      </c>
      <c r="C348" s="61" t="s">
        <v>59</v>
      </c>
      <c r="D348" s="61" t="s">
        <v>647</v>
      </c>
      <c r="L348"/>
    </row>
    <row r="349" spans="1:12" x14ac:dyDescent="0.25">
      <c r="A349" s="71" t="s">
        <v>158</v>
      </c>
      <c r="B349" s="73">
        <v>0.9</v>
      </c>
      <c r="C349" s="61" t="s">
        <v>59</v>
      </c>
      <c r="D349" s="61" t="s">
        <v>647</v>
      </c>
      <c r="L349"/>
    </row>
    <row r="350" spans="1:12" x14ac:dyDescent="0.25">
      <c r="A350" s="71" t="s">
        <v>263</v>
      </c>
      <c r="B350" s="73">
        <v>0.96</v>
      </c>
      <c r="C350" s="61" t="s">
        <v>59</v>
      </c>
      <c r="D350" s="61" t="s">
        <v>647</v>
      </c>
      <c r="L350"/>
    </row>
    <row r="351" spans="1:12" x14ac:dyDescent="0.25">
      <c r="A351" s="71" t="s">
        <v>159</v>
      </c>
      <c r="B351" s="73">
        <v>0.89</v>
      </c>
      <c r="C351" s="61" t="s">
        <v>59</v>
      </c>
      <c r="D351" s="61" t="s">
        <v>647</v>
      </c>
      <c r="L351"/>
    </row>
    <row r="352" spans="1:12" x14ac:dyDescent="0.25">
      <c r="A352" s="71" t="s">
        <v>160</v>
      </c>
      <c r="B352" s="73">
        <v>0.57199999999999995</v>
      </c>
      <c r="C352" s="61" t="s">
        <v>59</v>
      </c>
      <c r="D352" s="61" t="s">
        <v>647</v>
      </c>
      <c r="L352"/>
    </row>
    <row r="353" spans="1:12" x14ac:dyDescent="0.25">
      <c r="A353" s="71" t="s">
        <v>264</v>
      </c>
      <c r="B353" s="73">
        <v>0.64400000000000002</v>
      </c>
      <c r="C353" s="61" t="s">
        <v>59</v>
      </c>
      <c r="D353" s="61" t="s">
        <v>647</v>
      </c>
      <c r="L353"/>
    </row>
    <row r="354" spans="1:12" x14ac:dyDescent="0.25">
      <c r="A354" s="71" t="s">
        <v>265</v>
      </c>
      <c r="B354" s="73">
        <v>0.64400000000000002</v>
      </c>
      <c r="C354" s="61" t="s">
        <v>59</v>
      </c>
      <c r="D354" s="61" t="s">
        <v>647</v>
      </c>
      <c r="L354"/>
    </row>
    <row r="355" spans="1:12" x14ac:dyDescent="0.25">
      <c r="A355" s="71" t="s">
        <v>636</v>
      </c>
      <c r="B355" s="73">
        <v>3.52</v>
      </c>
      <c r="C355" s="61" t="s">
        <v>59</v>
      </c>
      <c r="D355" s="61" t="s">
        <v>647</v>
      </c>
      <c r="K355" s="2"/>
      <c r="L355"/>
    </row>
    <row r="356" spans="1:12" x14ac:dyDescent="0.25">
      <c r="A356" s="71" t="s">
        <v>161</v>
      </c>
      <c r="B356" s="73">
        <v>1.29</v>
      </c>
      <c r="C356" s="61" t="s">
        <v>59</v>
      </c>
      <c r="D356" s="61" t="s">
        <v>647</v>
      </c>
      <c r="K356" s="2"/>
      <c r="L356"/>
    </row>
    <row r="357" spans="1:12" x14ac:dyDescent="0.25">
      <c r="A357" s="71" t="s">
        <v>162</v>
      </c>
      <c r="B357" s="73">
        <v>1.28</v>
      </c>
      <c r="C357" s="61" t="s">
        <v>59</v>
      </c>
      <c r="D357" s="61" t="s">
        <v>647</v>
      </c>
      <c r="K357" s="2"/>
      <c r="L357"/>
    </row>
    <row r="358" spans="1:12" x14ac:dyDescent="0.25">
      <c r="A358" s="71" t="s">
        <v>163</v>
      </c>
      <c r="B358" s="73">
        <v>1.28</v>
      </c>
      <c r="C358" s="61" t="s">
        <v>59</v>
      </c>
      <c r="D358" s="61" t="s">
        <v>647</v>
      </c>
      <c r="K358" s="2"/>
      <c r="L358"/>
    </row>
    <row r="359" spans="1:12" x14ac:dyDescent="0.25">
      <c r="A359" s="71" t="s">
        <v>164</v>
      </c>
      <c r="B359" s="73">
        <v>1.28</v>
      </c>
      <c r="C359" s="61" t="s">
        <v>59</v>
      </c>
      <c r="D359" s="61" t="s">
        <v>647</v>
      </c>
      <c r="K359" s="2"/>
      <c r="L359"/>
    </row>
    <row r="360" spans="1:12" x14ac:dyDescent="0.25">
      <c r="A360" s="71" t="s">
        <v>165</v>
      </c>
      <c r="B360" s="73">
        <v>1.28</v>
      </c>
      <c r="C360" s="61" t="s">
        <v>59</v>
      </c>
      <c r="D360" s="61" t="s">
        <v>647</v>
      </c>
      <c r="K360" s="2"/>
      <c r="L360"/>
    </row>
    <row r="361" spans="1:12" x14ac:dyDescent="0.25">
      <c r="A361" s="71" t="s">
        <v>166</v>
      </c>
      <c r="B361" s="73">
        <v>1.29</v>
      </c>
      <c r="C361" s="61" t="s">
        <v>59</v>
      </c>
      <c r="D361" s="61" t="s">
        <v>647</v>
      </c>
      <c r="K361" s="2"/>
      <c r="L361"/>
    </row>
    <row r="362" spans="1:12" x14ac:dyDescent="0.25">
      <c r="A362" s="71" t="s">
        <v>167</v>
      </c>
      <c r="B362" s="73">
        <v>1.28</v>
      </c>
      <c r="C362" s="61" t="s">
        <v>59</v>
      </c>
      <c r="D362" s="61" t="s">
        <v>647</v>
      </c>
      <c r="K362" s="2"/>
      <c r="L362"/>
    </row>
    <row r="363" spans="1:12" x14ac:dyDescent="0.25">
      <c r="A363" s="71" t="s">
        <v>168</v>
      </c>
      <c r="B363" s="73">
        <v>1.28</v>
      </c>
      <c r="C363" s="61" t="s">
        <v>59</v>
      </c>
      <c r="D363" s="61" t="s">
        <v>647</v>
      </c>
      <c r="K363" s="2"/>
      <c r="L363"/>
    </row>
    <row r="364" spans="1:12" x14ac:dyDescent="0.25">
      <c r="A364" s="71" t="s">
        <v>637</v>
      </c>
      <c r="B364" s="73">
        <v>0.193</v>
      </c>
      <c r="C364" s="61" t="s">
        <v>59</v>
      </c>
      <c r="D364" s="61" t="s">
        <v>647</v>
      </c>
      <c r="K364" s="2"/>
      <c r="L364"/>
    </row>
    <row r="365" spans="1:12" x14ac:dyDescent="0.25">
      <c r="A365" s="71" t="s">
        <v>638</v>
      </c>
      <c r="B365" s="73">
        <v>0.29699999999999999</v>
      </c>
      <c r="C365" s="61" t="s">
        <v>59</v>
      </c>
      <c r="D365" s="61" t="s">
        <v>647</v>
      </c>
      <c r="K365" s="2"/>
      <c r="L365"/>
    </row>
    <row r="366" spans="1:12" x14ac:dyDescent="0.25">
      <c r="A366" s="71" t="s">
        <v>169</v>
      </c>
      <c r="B366" s="73">
        <v>3.6</v>
      </c>
      <c r="C366" s="61" t="s">
        <v>59</v>
      </c>
      <c r="D366" s="61" t="s">
        <v>647</v>
      </c>
      <c r="K366" s="2"/>
      <c r="L366"/>
    </row>
    <row r="367" spans="1:12" ht="31.5" x14ac:dyDescent="0.25">
      <c r="A367" s="90" t="s">
        <v>170</v>
      </c>
      <c r="B367" s="70" t="s">
        <v>714</v>
      </c>
      <c r="C367" s="85" t="s">
        <v>1</v>
      </c>
      <c r="D367" s="85" t="s">
        <v>16</v>
      </c>
      <c r="K367" s="2"/>
      <c r="L367"/>
    </row>
    <row r="368" spans="1:12" x14ac:dyDescent="0.25">
      <c r="A368" s="71" t="s">
        <v>171</v>
      </c>
      <c r="B368" s="73">
        <v>0.18</v>
      </c>
      <c r="C368" s="61" t="s">
        <v>59</v>
      </c>
      <c r="D368" s="61" t="s">
        <v>647</v>
      </c>
      <c r="K368" s="2"/>
      <c r="L368"/>
    </row>
    <row r="369" spans="1:12" x14ac:dyDescent="0.25">
      <c r="A369" s="71" t="s">
        <v>172</v>
      </c>
      <c r="B369" s="73">
        <v>0.13500000000000001</v>
      </c>
      <c r="C369" s="61" t="s">
        <v>59</v>
      </c>
      <c r="D369" s="61" t="s">
        <v>647</v>
      </c>
      <c r="K369" s="2"/>
      <c r="L369"/>
    </row>
    <row r="370" spans="1:12" x14ac:dyDescent="0.25">
      <c r="A370" s="71" t="s">
        <v>173</v>
      </c>
      <c r="B370" s="73">
        <v>0.43099999999999999</v>
      </c>
      <c r="C370" s="61" t="s">
        <v>59</v>
      </c>
      <c r="D370" s="61" t="s">
        <v>647</v>
      </c>
      <c r="K370" s="2"/>
      <c r="L370"/>
    </row>
    <row r="371" spans="1:12" x14ac:dyDescent="0.25">
      <c r="A371" s="71" t="s">
        <v>174</v>
      </c>
      <c r="B371" s="73">
        <v>0.439</v>
      </c>
      <c r="C371" s="61" t="s">
        <v>59</v>
      </c>
      <c r="D371" s="61" t="s">
        <v>647</v>
      </c>
      <c r="K371" s="2"/>
      <c r="L371"/>
    </row>
    <row r="372" spans="1:12" x14ac:dyDescent="0.25">
      <c r="A372" s="71" t="s">
        <v>175</v>
      </c>
      <c r="B372" s="73">
        <v>0.126</v>
      </c>
      <c r="C372" s="61" t="s">
        <v>59</v>
      </c>
      <c r="D372" s="61" t="s">
        <v>647</v>
      </c>
      <c r="L372"/>
    </row>
    <row r="373" spans="1:12" ht="16.5" customHeight="1" x14ac:dyDescent="0.25">
      <c r="A373" s="71" t="s">
        <v>266</v>
      </c>
      <c r="B373" s="73">
        <v>0.192</v>
      </c>
      <c r="C373" s="61" t="s">
        <v>59</v>
      </c>
      <c r="D373" s="61" t="s">
        <v>647</v>
      </c>
      <c r="L373"/>
    </row>
    <row r="374" spans="1:12" ht="15.75" customHeight="1" x14ac:dyDescent="0.25">
      <c r="A374" s="71" t="s">
        <v>267</v>
      </c>
      <c r="B374" s="73">
        <v>0.19400000000000001</v>
      </c>
      <c r="C374" s="61" t="s">
        <v>59</v>
      </c>
      <c r="D374" s="61" t="s">
        <v>647</v>
      </c>
      <c r="L374"/>
    </row>
    <row r="375" spans="1:12" x14ac:dyDescent="0.25">
      <c r="A375" s="71" t="s">
        <v>268</v>
      </c>
      <c r="B375" s="73">
        <v>0.219</v>
      </c>
      <c r="C375" s="61" t="s">
        <v>59</v>
      </c>
      <c r="D375" s="61" t="s">
        <v>647</v>
      </c>
      <c r="L375"/>
    </row>
    <row r="376" spans="1:12" x14ac:dyDescent="0.25">
      <c r="A376" s="71" t="s">
        <v>269</v>
      </c>
      <c r="B376" s="73">
        <v>0.25800000000000001</v>
      </c>
      <c r="C376" s="61" t="s">
        <v>59</v>
      </c>
      <c r="D376" s="61" t="s">
        <v>647</v>
      </c>
      <c r="L376"/>
    </row>
    <row r="377" spans="1:12" x14ac:dyDescent="0.25">
      <c r="A377" s="71" t="s">
        <v>176</v>
      </c>
      <c r="B377" s="73">
        <v>0.25900000000000001</v>
      </c>
      <c r="C377" s="61" t="s">
        <v>59</v>
      </c>
      <c r="D377" s="61" t="s">
        <v>647</v>
      </c>
      <c r="L377"/>
    </row>
    <row r="378" spans="1:12" x14ac:dyDescent="0.25">
      <c r="A378" s="71" t="s">
        <v>639</v>
      </c>
      <c r="B378" s="73">
        <v>2.2200000000000002</v>
      </c>
      <c r="C378" s="61" t="s">
        <v>59</v>
      </c>
      <c r="D378" s="61" t="s">
        <v>647</v>
      </c>
      <c r="L378"/>
    </row>
    <row r="379" spans="1:12" x14ac:dyDescent="0.25">
      <c r="A379" s="71" t="s">
        <v>640</v>
      </c>
      <c r="B379" s="73">
        <v>0.65600000000000003</v>
      </c>
      <c r="C379" s="61" t="s">
        <v>59</v>
      </c>
      <c r="D379" s="61" t="s">
        <v>647</v>
      </c>
      <c r="L379"/>
    </row>
    <row r="380" spans="1:12" x14ac:dyDescent="0.25">
      <c r="A380" s="71" t="s">
        <v>182</v>
      </c>
      <c r="B380" s="73">
        <v>0.251</v>
      </c>
      <c r="C380" s="61" t="s">
        <v>59</v>
      </c>
      <c r="D380" s="61" t="s">
        <v>647</v>
      </c>
      <c r="L380"/>
    </row>
    <row r="381" spans="1:12" x14ac:dyDescent="0.25">
      <c r="A381" s="71" t="s">
        <v>183</v>
      </c>
      <c r="B381" s="73">
        <v>0.70499999999999996</v>
      </c>
      <c r="C381" s="61" t="s">
        <v>59</v>
      </c>
      <c r="D381" s="61" t="s">
        <v>647</v>
      </c>
      <c r="L381"/>
    </row>
    <row r="382" spans="1:12" x14ac:dyDescent="0.25">
      <c r="A382" s="71" t="s">
        <v>184</v>
      </c>
      <c r="B382" s="73">
        <v>0.251</v>
      </c>
      <c r="C382" s="61" t="s">
        <v>59</v>
      </c>
      <c r="D382" s="61" t="s">
        <v>647</v>
      </c>
      <c r="L382"/>
    </row>
    <row r="383" spans="1:12" x14ac:dyDescent="0.25">
      <c r="A383" s="71" t="s">
        <v>185</v>
      </c>
      <c r="B383" s="73">
        <v>0.435</v>
      </c>
      <c r="C383" s="61" t="s">
        <v>59</v>
      </c>
      <c r="D383" s="61" t="s">
        <v>647</v>
      </c>
      <c r="L383"/>
    </row>
    <row r="384" spans="1:12" x14ac:dyDescent="0.25">
      <c r="A384" s="71" t="s">
        <v>186</v>
      </c>
      <c r="B384" s="73">
        <v>0.435</v>
      </c>
      <c r="C384" s="61" t="s">
        <v>59</v>
      </c>
      <c r="D384" s="61" t="s">
        <v>647</v>
      </c>
      <c r="L384"/>
    </row>
    <row r="385" spans="1:12" x14ac:dyDescent="0.25">
      <c r="A385" s="71" t="s">
        <v>187</v>
      </c>
      <c r="B385" s="73">
        <v>0.216</v>
      </c>
      <c r="C385" s="61" t="s">
        <v>59</v>
      </c>
      <c r="D385" s="61" t="s">
        <v>647</v>
      </c>
      <c r="L385"/>
    </row>
    <row r="386" spans="1:12" x14ac:dyDescent="0.25">
      <c r="A386" s="71" t="s">
        <v>270</v>
      </c>
      <c r="B386" s="73">
        <v>2.72</v>
      </c>
      <c r="C386" s="61" t="s">
        <v>59</v>
      </c>
      <c r="D386" s="61" t="s">
        <v>647</v>
      </c>
      <c r="L386"/>
    </row>
    <row r="387" spans="1:12" ht="31.5" x14ac:dyDescent="0.25">
      <c r="A387" s="90" t="s">
        <v>646</v>
      </c>
      <c r="B387" s="70" t="s">
        <v>714</v>
      </c>
      <c r="C387" s="85" t="s">
        <v>1</v>
      </c>
      <c r="D387" s="85" t="s">
        <v>16</v>
      </c>
      <c r="L387"/>
    </row>
    <row r="388" spans="1:12" x14ac:dyDescent="0.25">
      <c r="A388" s="71" t="s">
        <v>349</v>
      </c>
      <c r="B388" s="73">
        <v>6.4</v>
      </c>
      <c r="C388" s="61" t="s">
        <v>59</v>
      </c>
      <c r="D388" s="61" t="s">
        <v>689</v>
      </c>
      <c r="L388"/>
    </row>
    <row r="389" spans="1:12" x14ac:dyDescent="0.25">
      <c r="A389" s="71" t="s">
        <v>351</v>
      </c>
      <c r="B389" s="73">
        <v>1.8</v>
      </c>
      <c r="C389" s="61" t="s">
        <v>59</v>
      </c>
      <c r="D389" s="61" t="s">
        <v>689</v>
      </c>
      <c r="L389"/>
    </row>
    <row r="390" spans="1:12" x14ac:dyDescent="0.25">
      <c r="A390" s="71" t="s">
        <v>352</v>
      </c>
      <c r="B390" s="73">
        <v>1.9</v>
      </c>
      <c r="C390" s="61" t="s">
        <v>59</v>
      </c>
      <c r="D390" s="61" t="s">
        <v>689</v>
      </c>
      <c r="L390"/>
    </row>
    <row r="391" spans="1:12" x14ac:dyDescent="0.25">
      <c r="A391" s="71" t="s">
        <v>353</v>
      </c>
      <c r="B391" s="73">
        <v>1.44</v>
      </c>
      <c r="C391" s="61" t="s">
        <v>59</v>
      </c>
      <c r="D391" s="61" t="s">
        <v>689</v>
      </c>
      <c r="L391"/>
    </row>
    <row r="392" spans="1:12" x14ac:dyDescent="0.25">
      <c r="A392" s="71" t="s">
        <v>32</v>
      </c>
      <c r="B392" s="73">
        <v>2.56</v>
      </c>
      <c r="C392" s="61" t="s">
        <v>59</v>
      </c>
      <c r="D392" s="61" t="s">
        <v>689</v>
      </c>
      <c r="L392"/>
    </row>
    <row r="393" spans="1:12" x14ac:dyDescent="0.25">
      <c r="A393" s="71" t="s">
        <v>363</v>
      </c>
      <c r="B393" s="73">
        <v>2.85</v>
      </c>
      <c r="C393" s="61" t="s">
        <v>59</v>
      </c>
      <c r="D393" s="61" t="s">
        <v>689</v>
      </c>
      <c r="L393"/>
    </row>
    <row r="394" spans="1:12" x14ac:dyDescent="0.25">
      <c r="A394" s="71" t="s">
        <v>641</v>
      </c>
      <c r="B394" s="73">
        <v>3.65</v>
      </c>
      <c r="C394" s="61" t="s">
        <v>59</v>
      </c>
      <c r="D394" s="61" t="s">
        <v>647</v>
      </c>
      <c r="L394"/>
    </row>
    <row r="395" spans="1:12" x14ac:dyDescent="0.25">
      <c r="A395" s="71" t="s">
        <v>642</v>
      </c>
      <c r="B395" s="73">
        <v>6.13</v>
      </c>
      <c r="C395" s="61" t="s">
        <v>59</v>
      </c>
      <c r="D395" s="61" t="s">
        <v>647</v>
      </c>
      <c r="L395"/>
    </row>
    <row r="396" spans="1:12" ht="31.5" x14ac:dyDescent="0.25">
      <c r="A396" s="90" t="s">
        <v>649</v>
      </c>
      <c r="B396" s="70" t="s">
        <v>714</v>
      </c>
      <c r="C396" s="85" t="s">
        <v>1</v>
      </c>
      <c r="D396" s="85" t="s">
        <v>16</v>
      </c>
      <c r="L396"/>
    </row>
    <row r="397" spans="1:12" x14ac:dyDescent="0.25">
      <c r="A397" s="71" t="s">
        <v>177</v>
      </c>
      <c r="B397" s="73">
        <v>30</v>
      </c>
      <c r="C397" s="61" t="s">
        <v>645</v>
      </c>
      <c r="D397" s="61" t="s">
        <v>647</v>
      </c>
      <c r="L397"/>
    </row>
    <row r="398" spans="1:12" x14ac:dyDescent="0.25">
      <c r="A398" s="71" t="s">
        <v>178</v>
      </c>
      <c r="B398" s="73">
        <v>52</v>
      </c>
      <c r="C398" s="61" t="s">
        <v>645</v>
      </c>
      <c r="D398" s="61" t="s">
        <v>647</v>
      </c>
      <c r="L398"/>
    </row>
    <row r="399" spans="1:12" x14ac:dyDescent="0.25">
      <c r="A399" s="71" t="s">
        <v>179</v>
      </c>
      <c r="B399" s="73">
        <v>95</v>
      </c>
      <c r="C399" s="61" t="s">
        <v>645</v>
      </c>
      <c r="D399" s="61" t="s">
        <v>647</v>
      </c>
      <c r="L399"/>
    </row>
    <row r="400" spans="1:12" x14ac:dyDescent="0.25">
      <c r="A400" s="71" t="s">
        <v>180</v>
      </c>
      <c r="B400" s="73">
        <v>69</v>
      </c>
      <c r="C400" s="61" t="s">
        <v>645</v>
      </c>
      <c r="D400" s="61" t="s">
        <v>647</v>
      </c>
      <c r="L400"/>
    </row>
    <row r="401" spans="1:12" x14ac:dyDescent="0.25">
      <c r="A401" s="71" t="s">
        <v>181</v>
      </c>
      <c r="B401" s="73">
        <v>15</v>
      </c>
      <c r="C401" s="61" t="s">
        <v>645</v>
      </c>
      <c r="D401" s="61" t="s">
        <v>647</v>
      </c>
      <c r="L401"/>
    </row>
    <row r="402" spans="1:12" ht="31.5" x14ac:dyDescent="0.25">
      <c r="A402" s="90" t="s">
        <v>652</v>
      </c>
      <c r="B402" s="70" t="s">
        <v>714</v>
      </c>
      <c r="C402" s="85" t="s">
        <v>1</v>
      </c>
      <c r="D402" s="85" t="s">
        <v>16</v>
      </c>
      <c r="L402"/>
    </row>
    <row r="403" spans="1:12" x14ac:dyDescent="0.25">
      <c r="A403" s="71" t="s">
        <v>29</v>
      </c>
      <c r="B403" s="73">
        <v>0.7</v>
      </c>
      <c r="C403" s="61" t="s">
        <v>59</v>
      </c>
      <c r="D403" s="61" t="s">
        <v>689</v>
      </c>
      <c r="L403"/>
    </row>
    <row r="404" spans="1:12" x14ac:dyDescent="0.25">
      <c r="A404" s="71" t="s">
        <v>30</v>
      </c>
      <c r="B404" s="73">
        <v>2.9999999999999997E-4</v>
      </c>
      <c r="C404" s="61" t="s">
        <v>59</v>
      </c>
      <c r="D404" s="61" t="s">
        <v>689</v>
      </c>
      <c r="L404"/>
    </row>
    <row r="405" spans="1:12" x14ac:dyDescent="0.25">
      <c r="A405" s="71" t="s">
        <v>343</v>
      </c>
      <c r="B405" s="73">
        <v>1.45</v>
      </c>
      <c r="C405" s="61" t="s">
        <v>59</v>
      </c>
      <c r="D405" s="61" t="s">
        <v>689</v>
      </c>
      <c r="L405"/>
    </row>
    <row r="406" spans="1:12" x14ac:dyDescent="0.25">
      <c r="A406" s="71" t="s">
        <v>31</v>
      </c>
      <c r="B406" s="73">
        <v>4.0000000000000001E-3</v>
      </c>
      <c r="C406" s="61" t="s">
        <v>59</v>
      </c>
      <c r="D406" s="61" t="s">
        <v>689</v>
      </c>
      <c r="L406"/>
    </row>
    <row r="407" spans="1:12" ht="31.5" x14ac:dyDescent="0.25">
      <c r="A407" s="90" t="s">
        <v>188</v>
      </c>
      <c r="B407" s="70" t="s">
        <v>714</v>
      </c>
      <c r="C407" s="85" t="s">
        <v>1</v>
      </c>
      <c r="D407" s="85" t="s">
        <v>16</v>
      </c>
      <c r="L407"/>
    </row>
    <row r="408" spans="1:12" x14ac:dyDescent="0.25">
      <c r="A408" s="71" t="s">
        <v>189</v>
      </c>
      <c r="B408" s="73">
        <v>10</v>
      </c>
      <c r="C408" s="61" t="s">
        <v>59</v>
      </c>
      <c r="D408" s="61" t="s">
        <v>647</v>
      </c>
      <c r="L408"/>
    </row>
    <row r="409" spans="1:12" x14ac:dyDescent="0.25">
      <c r="A409" s="71" t="s">
        <v>190</v>
      </c>
      <c r="B409" s="73">
        <v>6</v>
      </c>
      <c r="C409" s="61" t="s">
        <v>59</v>
      </c>
      <c r="D409" s="61" t="s">
        <v>647</v>
      </c>
      <c r="L409"/>
    </row>
    <row r="410" spans="1:12" x14ac:dyDescent="0.25">
      <c r="A410" s="71" t="s">
        <v>191</v>
      </c>
      <c r="B410" s="73">
        <v>1.7</v>
      </c>
      <c r="C410" s="61" t="s">
        <v>59</v>
      </c>
      <c r="D410" s="61" t="s">
        <v>647</v>
      </c>
      <c r="L410"/>
    </row>
    <row r="411" spans="1:12" x14ac:dyDescent="0.25">
      <c r="A411" s="71" t="s">
        <v>271</v>
      </c>
      <c r="B411" s="73">
        <v>0.59599999999999997</v>
      </c>
      <c r="C411" s="61" t="s">
        <v>59</v>
      </c>
      <c r="D411" s="61" t="s">
        <v>647</v>
      </c>
      <c r="L411"/>
    </row>
    <row r="412" spans="1:12" x14ac:dyDescent="0.25">
      <c r="A412" s="71" t="s">
        <v>26</v>
      </c>
      <c r="B412" s="73">
        <v>0.57999999999999996</v>
      </c>
      <c r="C412" s="61" t="s">
        <v>59</v>
      </c>
      <c r="D412" s="61" t="s">
        <v>689</v>
      </c>
      <c r="L412"/>
    </row>
    <row r="413" spans="1:12" x14ac:dyDescent="0.25">
      <c r="A413" s="71" t="s">
        <v>272</v>
      </c>
      <c r="B413" s="73">
        <v>0.9</v>
      </c>
      <c r="C413" s="61" t="s">
        <v>59</v>
      </c>
      <c r="D413" s="61" t="s">
        <v>647</v>
      </c>
      <c r="L413"/>
    </row>
    <row r="414" spans="1:12" x14ac:dyDescent="0.25">
      <c r="A414" s="71" t="s">
        <v>643</v>
      </c>
      <c r="B414" s="73">
        <v>2.52</v>
      </c>
      <c r="C414" s="61" t="s">
        <v>59</v>
      </c>
      <c r="D414" s="61" t="s">
        <v>647</v>
      </c>
      <c r="L414"/>
    </row>
    <row r="415" spans="1:12" x14ac:dyDescent="0.25">
      <c r="A415" s="71" t="s">
        <v>192</v>
      </c>
      <c r="B415" s="73">
        <v>1.98</v>
      </c>
      <c r="C415" s="61" t="s">
        <v>59</v>
      </c>
      <c r="D415" s="61" t="s">
        <v>647</v>
      </c>
      <c r="L415"/>
    </row>
    <row r="416" spans="1:12" x14ac:dyDescent="0.25">
      <c r="A416" s="71" t="s">
        <v>193</v>
      </c>
      <c r="B416" s="73">
        <v>0.5</v>
      </c>
      <c r="C416" s="61" t="s">
        <v>59</v>
      </c>
      <c r="D416" s="61" t="s">
        <v>647</v>
      </c>
      <c r="L416"/>
    </row>
    <row r="417" spans="1:12" x14ac:dyDescent="0.25">
      <c r="A417" s="71" t="s">
        <v>194</v>
      </c>
      <c r="B417" s="73">
        <v>0.64700000000000002</v>
      </c>
      <c r="C417" s="61" t="s">
        <v>59</v>
      </c>
      <c r="D417" s="61" t="s">
        <v>647</v>
      </c>
      <c r="L417"/>
    </row>
    <row r="418" spans="1:12" x14ac:dyDescent="0.25">
      <c r="A418" s="71" t="s">
        <v>195</v>
      </c>
      <c r="B418" s="73">
        <v>2.38</v>
      </c>
      <c r="C418" s="61" t="s">
        <v>59</v>
      </c>
      <c r="D418" s="61" t="s">
        <v>647</v>
      </c>
      <c r="L418"/>
    </row>
    <row r="419" spans="1:12" x14ac:dyDescent="0.25">
      <c r="A419" s="71" t="s">
        <v>644</v>
      </c>
      <c r="B419" s="73">
        <v>4.24</v>
      </c>
      <c r="C419" s="61" t="s">
        <v>59</v>
      </c>
      <c r="D419" s="61" t="s">
        <v>647</v>
      </c>
      <c r="L419"/>
    </row>
    <row r="420" spans="1:12" x14ac:dyDescent="0.25">
      <c r="A420" s="71" t="s">
        <v>196</v>
      </c>
      <c r="B420" s="73">
        <v>2.41</v>
      </c>
      <c r="C420" s="61" t="s">
        <v>59</v>
      </c>
      <c r="D420" s="61" t="s">
        <v>647</v>
      </c>
      <c r="L420"/>
    </row>
    <row r="421" spans="1:12" x14ac:dyDescent="0.25">
      <c r="A421" s="71" t="s">
        <v>197</v>
      </c>
      <c r="B421" s="73">
        <v>3.4</v>
      </c>
      <c r="C421" s="61" t="s">
        <v>59</v>
      </c>
      <c r="D421" s="61" t="s">
        <v>647</v>
      </c>
      <c r="L421"/>
    </row>
    <row r="422" spans="1:12" x14ac:dyDescent="0.25">
      <c r="A422" s="71" t="s">
        <v>198</v>
      </c>
      <c r="B422" s="73">
        <v>3.8</v>
      </c>
      <c r="C422" s="61" t="s">
        <v>59</v>
      </c>
      <c r="D422" s="61" t="s">
        <v>647</v>
      </c>
      <c r="L422"/>
    </row>
    <row r="423" spans="1:12" x14ac:dyDescent="0.25">
      <c r="A423" s="71" t="s">
        <v>199</v>
      </c>
      <c r="B423" s="73">
        <v>3.6</v>
      </c>
      <c r="C423" s="61" t="s">
        <v>59</v>
      </c>
      <c r="D423" s="61" t="s">
        <v>647</v>
      </c>
      <c r="L423"/>
    </row>
    <row r="424" spans="1:12" x14ac:dyDescent="0.25">
      <c r="A424" s="71" t="s">
        <v>200</v>
      </c>
      <c r="B424" s="73">
        <v>2.59</v>
      </c>
      <c r="C424" s="61" t="s">
        <v>59</v>
      </c>
      <c r="D424" s="61" t="s">
        <v>647</v>
      </c>
      <c r="L424"/>
    </row>
    <row r="425" spans="1:12" x14ac:dyDescent="0.25">
      <c r="A425" s="71" t="s">
        <v>201</v>
      </c>
      <c r="B425" s="73">
        <v>1</v>
      </c>
      <c r="C425" s="61" t="s">
        <v>59</v>
      </c>
      <c r="D425" s="61" t="s">
        <v>647</v>
      </c>
      <c r="L425"/>
    </row>
    <row r="426" spans="1:12" x14ac:dyDescent="0.25">
      <c r="A426" s="71" t="s">
        <v>202</v>
      </c>
      <c r="B426" s="73">
        <v>2.59</v>
      </c>
      <c r="C426" s="61" t="s">
        <v>59</v>
      </c>
      <c r="D426" s="61" t="s">
        <v>647</v>
      </c>
      <c r="L426"/>
    </row>
    <row r="427" spans="1:12" ht="31.5" x14ac:dyDescent="0.25">
      <c r="A427" s="90" t="s">
        <v>203</v>
      </c>
      <c r="B427" s="70" t="s">
        <v>714</v>
      </c>
      <c r="C427" s="85" t="s">
        <v>1</v>
      </c>
      <c r="D427" s="85" t="s">
        <v>16</v>
      </c>
      <c r="L427"/>
    </row>
    <row r="428" spans="1:12" x14ac:dyDescent="0.25">
      <c r="A428" s="71" t="s">
        <v>204</v>
      </c>
      <c r="B428" s="73">
        <v>0.30599999999999999</v>
      </c>
      <c r="C428" s="61" t="s">
        <v>59</v>
      </c>
      <c r="D428" s="61" t="s">
        <v>647</v>
      </c>
      <c r="L428"/>
    </row>
    <row r="429" spans="1:12" x14ac:dyDescent="0.25">
      <c r="A429" s="71" t="s">
        <v>205</v>
      </c>
      <c r="B429" s="73">
        <v>7.3499999999999996E-2</v>
      </c>
      <c r="C429" s="61" t="s">
        <v>59</v>
      </c>
      <c r="D429" s="61" t="s">
        <v>647</v>
      </c>
      <c r="L429"/>
    </row>
    <row r="430" spans="1:12" x14ac:dyDescent="0.25">
      <c r="A430" s="71" t="s">
        <v>206</v>
      </c>
      <c r="B430" s="73">
        <v>9.6000000000000002E-2</v>
      </c>
      <c r="C430" s="61" t="s">
        <v>59</v>
      </c>
      <c r="D430" s="61" t="s">
        <v>647</v>
      </c>
      <c r="L430"/>
    </row>
    <row r="431" spans="1:12" x14ac:dyDescent="0.25">
      <c r="A431" s="71" t="s">
        <v>207</v>
      </c>
      <c r="B431" s="73">
        <v>0.106</v>
      </c>
      <c r="C431" s="61" t="s">
        <v>59</v>
      </c>
      <c r="D431" s="61" t="s">
        <v>647</v>
      </c>
      <c r="L431"/>
    </row>
    <row r="432" spans="1:12" x14ac:dyDescent="0.25">
      <c r="A432" s="71" t="s">
        <v>208</v>
      </c>
      <c r="B432" s="73">
        <v>0.32500000000000001</v>
      </c>
      <c r="C432" s="61" t="s">
        <v>59</v>
      </c>
      <c r="D432" s="61" t="s">
        <v>647</v>
      </c>
      <c r="L432"/>
    </row>
    <row r="433" spans="1:12" x14ac:dyDescent="0.25">
      <c r="A433" s="71" t="s">
        <v>209</v>
      </c>
      <c r="B433" s="73">
        <v>6.4000000000000001E-2</v>
      </c>
      <c r="C433" s="61" t="s">
        <v>59</v>
      </c>
      <c r="D433" s="61" t="s">
        <v>647</v>
      </c>
      <c r="L433"/>
    </row>
    <row r="434" spans="1:12" ht="31.5" x14ac:dyDescent="0.25">
      <c r="A434" s="90" t="s">
        <v>36</v>
      </c>
      <c r="B434" s="70" t="s">
        <v>714</v>
      </c>
      <c r="C434" s="85" t="s">
        <v>1</v>
      </c>
      <c r="D434" s="85" t="s">
        <v>16</v>
      </c>
      <c r="L434"/>
    </row>
    <row r="435" spans="1:12" ht="15" customHeight="1" x14ac:dyDescent="0.25">
      <c r="A435" s="71" t="s">
        <v>338</v>
      </c>
      <c r="B435" s="73">
        <v>0.44800000000000006</v>
      </c>
      <c r="C435" s="61" t="s">
        <v>59</v>
      </c>
      <c r="D435" s="61" t="s">
        <v>689</v>
      </c>
      <c r="L435"/>
    </row>
    <row r="436" spans="1:12" x14ac:dyDescent="0.25">
      <c r="A436" s="71" t="s">
        <v>273</v>
      </c>
      <c r="B436" s="73">
        <v>5.89</v>
      </c>
      <c r="C436" s="61" t="s">
        <v>59</v>
      </c>
      <c r="D436" s="61" t="s">
        <v>647</v>
      </c>
      <c r="L436"/>
    </row>
    <row r="437" spans="1:12" x14ac:dyDescent="0.25">
      <c r="A437" s="71" t="s">
        <v>210</v>
      </c>
      <c r="B437" s="73">
        <v>2.2000000000000002</v>
      </c>
      <c r="C437" s="61" t="s">
        <v>59</v>
      </c>
      <c r="D437" s="61" t="s">
        <v>647</v>
      </c>
      <c r="L437"/>
    </row>
    <row r="438" spans="1:12" x14ac:dyDescent="0.25">
      <c r="A438" s="71" t="s">
        <v>274</v>
      </c>
      <c r="B438" s="73">
        <v>0.4</v>
      </c>
      <c r="C438" s="61" t="s">
        <v>59</v>
      </c>
      <c r="D438" s="61" t="s">
        <v>647</v>
      </c>
      <c r="L438"/>
    </row>
    <row r="439" spans="1:12" x14ac:dyDescent="0.25">
      <c r="A439" s="71" t="s">
        <v>211</v>
      </c>
      <c r="B439" s="73">
        <v>0.65</v>
      </c>
      <c r="C439" s="61" t="s">
        <v>59</v>
      </c>
      <c r="D439" s="61" t="s">
        <v>647</v>
      </c>
      <c r="L439"/>
    </row>
    <row r="440" spans="1:12" x14ac:dyDescent="0.25">
      <c r="A440" s="71" t="s">
        <v>212</v>
      </c>
      <c r="B440" s="73">
        <v>0.68</v>
      </c>
      <c r="C440" s="61" t="s">
        <v>59</v>
      </c>
      <c r="D440" s="61" t="s">
        <v>647</v>
      </c>
      <c r="L440"/>
    </row>
    <row r="441" spans="1:12" x14ac:dyDescent="0.25">
      <c r="A441" s="71" t="s">
        <v>213</v>
      </c>
      <c r="B441" s="73">
        <v>0.56000000000000005</v>
      </c>
      <c r="C441" s="61" t="s">
        <v>59</v>
      </c>
      <c r="D441" s="61" t="s">
        <v>647</v>
      </c>
      <c r="L441"/>
    </row>
    <row r="442" spans="1:12" ht="31.5" x14ac:dyDescent="0.25">
      <c r="A442" s="90" t="s">
        <v>577</v>
      </c>
      <c r="B442" s="70" t="s">
        <v>714</v>
      </c>
      <c r="C442" s="85" t="s">
        <v>1</v>
      </c>
      <c r="D442" s="85" t="s">
        <v>16</v>
      </c>
      <c r="L442"/>
    </row>
    <row r="443" spans="1:12" x14ac:dyDescent="0.25">
      <c r="A443" s="71" t="s">
        <v>337</v>
      </c>
      <c r="B443" s="73">
        <v>4.9000000000000002E-2</v>
      </c>
      <c r="C443" s="61" t="s">
        <v>59</v>
      </c>
      <c r="D443" s="61" t="s">
        <v>689</v>
      </c>
      <c r="L443"/>
    </row>
    <row r="444" spans="1:12" x14ac:dyDescent="0.25">
      <c r="A444" s="71" t="s">
        <v>28</v>
      </c>
      <c r="B444" s="73">
        <v>1.44</v>
      </c>
      <c r="C444" s="61" t="s">
        <v>59</v>
      </c>
      <c r="D444" s="61" t="s">
        <v>689</v>
      </c>
      <c r="L444"/>
    </row>
    <row r="445" spans="1:12" x14ac:dyDescent="0.25">
      <c r="A445" s="71" t="s">
        <v>341</v>
      </c>
      <c r="B445" s="73">
        <v>1.54</v>
      </c>
      <c r="C445" s="61" t="s">
        <v>59</v>
      </c>
      <c r="D445" s="61" t="s">
        <v>689</v>
      </c>
      <c r="L445"/>
    </row>
    <row r="446" spans="1:12" x14ac:dyDescent="0.25">
      <c r="A446" s="71" t="s">
        <v>342</v>
      </c>
      <c r="B446" s="73">
        <v>2.1999999999999999E-2</v>
      </c>
      <c r="C446" s="61" t="s">
        <v>59</v>
      </c>
      <c r="D446" s="61" t="s">
        <v>689</v>
      </c>
      <c r="L446"/>
    </row>
    <row r="447" spans="1:12" x14ac:dyDescent="0.25">
      <c r="A447" s="71" t="s">
        <v>344</v>
      </c>
      <c r="B447" s="73">
        <v>8.9999999999999993E-3</v>
      </c>
      <c r="C447" s="61" t="s">
        <v>59</v>
      </c>
      <c r="D447" s="61" t="s">
        <v>689</v>
      </c>
      <c r="L447"/>
    </row>
    <row r="448" spans="1:12" x14ac:dyDescent="0.25">
      <c r="A448" s="71" t="s">
        <v>350</v>
      </c>
      <c r="B448" s="73">
        <v>2.6</v>
      </c>
      <c r="C448" s="61" t="s">
        <v>59</v>
      </c>
      <c r="D448" s="61" t="s">
        <v>689</v>
      </c>
      <c r="L448"/>
    </row>
    <row r="449" spans="1:12" x14ac:dyDescent="0.25">
      <c r="A449" s="71" t="s">
        <v>354</v>
      </c>
      <c r="B449" s="73">
        <v>0.01</v>
      </c>
      <c r="C449" s="61" t="s">
        <v>59</v>
      </c>
      <c r="D449" s="61" t="s">
        <v>689</v>
      </c>
      <c r="L449"/>
    </row>
    <row r="450" spans="1:12" x14ac:dyDescent="0.25">
      <c r="A450" s="71" t="s">
        <v>355</v>
      </c>
      <c r="B450" s="73">
        <v>0.17</v>
      </c>
      <c r="C450" s="61" t="s">
        <v>59</v>
      </c>
      <c r="D450" s="61" t="s">
        <v>689</v>
      </c>
      <c r="L450"/>
    </row>
    <row r="451" spans="1:12" x14ac:dyDescent="0.25">
      <c r="A451" s="71" t="s">
        <v>356</v>
      </c>
      <c r="B451" s="73">
        <v>2.65</v>
      </c>
      <c r="C451" s="61" t="s">
        <v>59</v>
      </c>
      <c r="D451" s="61" t="s">
        <v>689</v>
      </c>
      <c r="L451"/>
    </row>
    <row r="452" spans="1:12" x14ac:dyDescent="0.25">
      <c r="A452" s="71" t="s">
        <v>357</v>
      </c>
      <c r="B452" s="73">
        <v>3.1</v>
      </c>
      <c r="C452" s="61" t="s">
        <v>59</v>
      </c>
      <c r="D452" s="61" t="s">
        <v>689</v>
      </c>
      <c r="L452"/>
    </row>
    <row r="453" spans="1:12" x14ac:dyDescent="0.25">
      <c r="A453" s="71" t="s">
        <v>362</v>
      </c>
      <c r="B453" s="73">
        <v>0.25</v>
      </c>
      <c r="C453" s="61" t="s">
        <v>59</v>
      </c>
      <c r="D453" s="61" t="s">
        <v>689</v>
      </c>
      <c r="L453"/>
    </row>
    <row r="456" spans="1:12" x14ac:dyDescent="0.25">
      <c r="A456" s="136" t="s">
        <v>821</v>
      </c>
      <c r="F456" s="136"/>
    </row>
    <row r="457" spans="1:12" ht="15" customHeight="1" x14ac:dyDescent="0.25">
      <c r="A457" s="90" t="s">
        <v>822</v>
      </c>
      <c r="B457" s="91" t="s">
        <v>463</v>
      </c>
      <c r="C457" s="90" t="s">
        <v>1</v>
      </c>
      <c r="D457" s="85" t="s">
        <v>16</v>
      </c>
      <c r="L457"/>
    </row>
    <row r="458" spans="1:12" s="14" customFormat="1" x14ac:dyDescent="0.25">
      <c r="A458" s="93" t="s">
        <v>339</v>
      </c>
      <c r="B458" s="94">
        <v>2.37</v>
      </c>
      <c r="C458" s="93" t="s">
        <v>59</v>
      </c>
      <c r="D458" s="61" t="s">
        <v>689</v>
      </c>
    </row>
    <row r="459" spans="1:12" x14ac:dyDescent="0.25">
      <c r="A459" s="93" t="s">
        <v>277</v>
      </c>
      <c r="B459" s="94">
        <v>0.87</v>
      </c>
      <c r="C459" s="93" t="s">
        <v>59</v>
      </c>
      <c r="D459" s="61" t="s">
        <v>808</v>
      </c>
      <c r="L459"/>
    </row>
    <row r="460" spans="1:12" x14ac:dyDescent="0.25">
      <c r="A460" s="93" t="s">
        <v>340</v>
      </c>
      <c r="B460" s="94">
        <v>0.76</v>
      </c>
      <c r="C460" s="93" t="s">
        <v>59</v>
      </c>
      <c r="D460" s="61" t="s">
        <v>809</v>
      </c>
      <c r="L460"/>
    </row>
    <row r="461" spans="1:12" x14ac:dyDescent="0.25">
      <c r="A461" s="93" t="s">
        <v>27</v>
      </c>
      <c r="B461" s="94">
        <v>1.0900000000000001</v>
      </c>
      <c r="C461" s="93" t="s">
        <v>59</v>
      </c>
      <c r="D461" s="61" t="s">
        <v>810</v>
      </c>
      <c r="L461"/>
    </row>
    <row r="462" spans="1:12" x14ac:dyDescent="0.25">
      <c r="A462" s="93" t="s">
        <v>345</v>
      </c>
      <c r="B462" s="94">
        <v>1.98</v>
      </c>
      <c r="C462" s="93" t="s">
        <v>59</v>
      </c>
      <c r="D462" s="61" t="s">
        <v>811</v>
      </c>
      <c r="L462"/>
    </row>
    <row r="463" spans="1:12" x14ac:dyDescent="0.25">
      <c r="A463" s="93" t="s">
        <v>346</v>
      </c>
      <c r="B463" s="94">
        <v>0.13600000000000001</v>
      </c>
      <c r="C463" s="93" t="s">
        <v>59</v>
      </c>
      <c r="D463" s="61" t="s">
        <v>812</v>
      </c>
      <c r="L463"/>
    </row>
    <row r="464" spans="1:12" x14ac:dyDescent="0.25">
      <c r="A464" s="93" t="s">
        <v>347</v>
      </c>
      <c r="B464" s="94">
        <v>0.22</v>
      </c>
      <c r="C464" s="93" t="s">
        <v>59</v>
      </c>
      <c r="D464" s="61" t="s">
        <v>813</v>
      </c>
      <c r="L464"/>
    </row>
    <row r="465" spans="1:12" x14ac:dyDescent="0.25">
      <c r="A465" s="93" t="s">
        <v>348</v>
      </c>
      <c r="B465" s="94">
        <v>1.28</v>
      </c>
      <c r="C465" s="93" t="s">
        <v>59</v>
      </c>
      <c r="D465" s="61" t="s">
        <v>814</v>
      </c>
      <c r="L465"/>
    </row>
    <row r="466" spans="1:12" x14ac:dyDescent="0.25">
      <c r="A466" s="93" t="s">
        <v>358</v>
      </c>
      <c r="B466" s="94">
        <v>0.7</v>
      </c>
      <c r="C466" s="93" t="s">
        <v>59</v>
      </c>
      <c r="D466" s="61" t="s">
        <v>815</v>
      </c>
      <c r="L466"/>
    </row>
    <row r="467" spans="1:12" x14ac:dyDescent="0.25">
      <c r="A467" s="93" t="s">
        <v>359</v>
      </c>
      <c r="B467" s="94">
        <v>1.1000000000000001</v>
      </c>
      <c r="C467" s="93" t="s">
        <v>59</v>
      </c>
      <c r="D467" s="61" t="s">
        <v>816</v>
      </c>
      <c r="L467"/>
    </row>
    <row r="468" spans="1:12" x14ac:dyDescent="0.25">
      <c r="A468" s="93" t="s">
        <v>51</v>
      </c>
      <c r="B468" s="94">
        <v>2.2000000000000002</v>
      </c>
      <c r="C468" s="93" t="s">
        <v>59</v>
      </c>
      <c r="D468" s="61" t="s">
        <v>817</v>
      </c>
      <c r="L468"/>
    </row>
    <row r="469" spans="1:12" x14ac:dyDescent="0.25">
      <c r="A469" s="93" t="s">
        <v>360</v>
      </c>
      <c r="B469" s="94">
        <v>2.6</v>
      </c>
      <c r="C469" s="93" t="s">
        <v>59</v>
      </c>
      <c r="D469" s="61" t="s">
        <v>818</v>
      </c>
      <c r="L469"/>
    </row>
    <row r="470" spans="1:12" x14ac:dyDescent="0.25">
      <c r="A470" s="93" t="s">
        <v>361</v>
      </c>
      <c r="B470" s="94">
        <v>3.6</v>
      </c>
      <c r="C470" s="93" t="s">
        <v>59</v>
      </c>
      <c r="D470" s="61" t="s">
        <v>819</v>
      </c>
      <c r="L470"/>
    </row>
    <row r="471" spans="1:12" x14ac:dyDescent="0.25">
      <c r="A471" s="93" t="s">
        <v>364</v>
      </c>
      <c r="B471" s="94">
        <v>6.9000000000000006E-2</v>
      </c>
      <c r="C471" s="93" t="s">
        <v>59</v>
      </c>
      <c r="D471" s="61" t="s">
        <v>820</v>
      </c>
      <c r="L471"/>
    </row>
    <row r="472" spans="1:12" x14ac:dyDescent="0.25">
      <c r="B472"/>
      <c r="I472" s="2"/>
      <c r="L472"/>
    </row>
    <row r="473" spans="1:12" x14ac:dyDescent="0.25">
      <c r="B473"/>
      <c r="I473" s="2"/>
      <c r="L473"/>
    </row>
    <row r="474" spans="1:12" x14ac:dyDescent="0.25">
      <c r="A474" s="4"/>
      <c r="B474"/>
      <c r="I474" s="2"/>
      <c r="L474"/>
    </row>
    <row r="475" spans="1:12" x14ac:dyDescent="0.25">
      <c r="A475" s="4"/>
      <c r="B475"/>
      <c r="I475" s="2"/>
      <c r="L475"/>
    </row>
    <row r="476" spans="1:12" x14ac:dyDescent="0.25">
      <c r="A476" s="4"/>
      <c r="B476"/>
      <c r="I476" s="2"/>
      <c r="L476"/>
    </row>
    <row r="477" spans="1:12" x14ac:dyDescent="0.25">
      <c r="A477" s="4"/>
      <c r="B477"/>
      <c r="I477" s="2"/>
      <c r="L477"/>
    </row>
    <row r="478" spans="1:12" x14ac:dyDescent="0.25">
      <c r="A478" s="4"/>
      <c r="B478"/>
      <c r="I478" s="2"/>
      <c r="L478"/>
    </row>
    <row r="479" spans="1:12" x14ac:dyDescent="0.25">
      <c r="A479" s="4"/>
      <c r="B479"/>
      <c r="I479" s="2"/>
      <c r="L479"/>
    </row>
    <row r="480" spans="1:12" x14ac:dyDescent="0.25">
      <c r="A480" s="4"/>
      <c r="B480"/>
      <c r="I480" s="2"/>
      <c r="L480"/>
    </row>
    <row r="481" spans="1:12" x14ac:dyDescent="0.25">
      <c r="B481"/>
      <c r="I481" s="2"/>
      <c r="L481"/>
    </row>
    <row r="482" spans="1:12" x14ac:dyDescent="0.25">
      <c r="B482"/>
      <c r="I482" s="2"/>
      <c r="L482"/>
    </row>
    <row r="492" spans="1:12" x14ac:dyDescent="0.25">
      <c r="B492"/>
      <c r="L492"/>
    </row>
    <row r="493" spans="1:12" x14ac:dyDescent="0.25">
      <c r="A493" s="2"/>
      <c r="B493" s="2"/>
      <c r="C493" s="12"/>
      <c r="L493"/>
    </row>
    <row r="494" spans="1:12" ht="15.75" x14ac:dyDescent="0.25">
      <c r="A494" s="2"/>
      <c r="B494"/>
      <c r="C494" s="13"/>
      <c r="L494"/>
    </row>
    <row r="495" spans="1:12" x14ac:dyDescent="0.25">
      <c r="A495" s="2"/>
      <c r="B495" s="2"/>
      <c r="C495" s="12"/>
      <c r="L495"/>
    </row>
    <row r="496" spans="1:12" x14ac:dyDescent="0.25">
      <c r="A496" s="2"/>
      <c r="B496" s="2"/>
      <c r="C496" s="12"/>
      <c r="L496"/>
    </row>
    <row r="497" spans="1:12" x14ac:dyDescent="0.25">
      <c r="A497" s="2"/>
      <c r="B497" s="2"/>
      <c r="C497" s="12"/>
      <c r="L497"/>
    </row>
    <row r="498" spans="1:12" x14ac:dyDescent="0.25">
      <c r="A498" s="2"/>
      <c r="B498" s="2"/>
      <c r="C498" s="12"/>
      <c r="L498"/>
    </row>
    <row r="499" spans="1:12" x14ac:dyDescent="0.25">
      <c r="A499" s="2"/>
      <c r="B499" s="2"/>
      <c r="C499" s="12"/>
      <c r="L499"/>
    </row>
    <row r="500" spans="1:12" x14ac:dyDescent="0.25">
      <c r="A500" s="2"/>
      <c r="B500" s="2"/>
      <c r="C500" s="12"/>
      <c r="L500"/>
    </row>
    <row r="501" spans="1:12" x14ac:dyDescent="0.25">
      <c r="A501" s="2"/>
      <c r="B501" s="2"/>
      <c r="C501" s="12"/>
      <c r="L501"/>
    </row>
    <row r="502" spans="1:12" x14ac:dyDescent="0.25">
      <c r="A502" s="2"/>
      <c r="B502" s="2"/>
      <c r="C502" s="12"/>
      <c r="L502"/>
    </row>
    <row r="503" spans="1:12" x14ac:dyDescent="0.25">
      <c r="A503" s="2"/>
      <c r="B503" s="2"/>
      <c r="C503" s="12"/>
      <c r="L503"/>
    </row>
    <row r="504" spans="1:12" x14ac:dyDescent="0.25">
      <c r="A504" s="2"/>
      <c r="B504" s="2"/>
      <c r="C504" s="12"/>
      <c r="L504"/>
    </row>
    <row r="505" spans="1:12" x14ac:dyDescent="0.25">
      <c r="A505" s="2"/>
      <c r="B505" s="2"/>
      <c r="L505"/>
    </row>
    <row r="506" spans="1:12" x14ac:dyDescent="0.25">
      <c r="A506" s="2"/>
      <c r="B506" s="2"/>
      <c r="C506" s="12"/>
      <c r="L506"/>
    </row>
    <row r="508" spans="1:12" x14ac:dyDescent="0.25">
      <c r="C508" s="1"/>
    </row>
  </sheetData>
  <sheetProtection algorithmName="SHA-512" hashValue="UevVrD3o/8tII9mYlSY81Va18INkbPxAkwU/IrCcoqwDHItQoFXhi7nGbnwcp24aDp8F5lX7j1Bs1CBXF9Jgbw==" saltValue="yNA4HzVSfO0DKK41tLlmhg==" spinCount="100000" sheet="1" objects="1" scenarios="1" formatCells="0" formatColumns="0" formatRows="0"/>
  <sortState xmlns:xlrd2="http://schemas.microsoft.com/office/spreadsheetml/2017/richdata2" ref="A150:D170">
    <sortCondition ref="A150:A170"/>
  </sortState>
  <mergeCells count="32">
    <mergeCell ref="B194:D194"/>
    <mergeCell ref="A194:A195"/>
    <mergeCell ref="F194:F195"/>
    <mergeCell ref="E194:E195"/>
    <mergeCell ref="F25:F26"/>
    <mergeCell ref="A68:A69"/>
    <mergeCell ref="B68:D68"/>
    <mergeCell ref="E68:E69"/>
    <mergeCell ref="F43:F44"/>
    <mergeCell ref="B43:D43"/>
    <mergeCell ref="A43:A44"/>
    <mergeCell ref="E43:E44"/>
    <mergeCell ref="F68:F69"/>
    <mergeCell ref="G25:G26"/>
    <mergeCell ref="F16:F17"/>
    <mergeCell ref="E16:E17"/>
    <mergeCell ref="F20:F21"/>
    <mergeCell ref="A16:A17"/>
    <mergeCell ref="B16:D16"/>
    <mergeCell ref="A20:A21"/>
    <mergeCell ref="B20:D20"/>
    <mergeCell ref="E20:E21"/>
    <mergeCell ref="A25:A26"/>
    <mergeCell ref="B25:E25"/>
    <mergeCell ref="B2:D2"/>
    <mergeCell ref="E2:E3"/>
    <mergeCell ref="F2:F3"/>
    <mergeCell ref="A2:A3"/>
    <mergeCell ref="A11:A12"/>
    <mergeCell ref="B11:D11"/>
    <mergeCell ref="E11:E12"/>
    <mergeCell ref="F11:F12"/>
  </mergeCells>
  <phoneticPr fontId="6" type="noConversion"/>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96583-1EA6-4B95-B8B1-C419B9767E69}">
  <dimension ref="A1:W23"/>
  <sheetViews>
    <sheetView workbookViewId="0"/>
  </sheetViews>
  <sheetFormatPr defaultRowHeight="15" x14ac:dyDescent="0.25"/>
  <cols>
    <col min="1" max="1" width="109.85546875" bestFit="1" customWidth="1"/>
    <col min="2" max="2" width="35" bestFit="1" customWidth="1"/>
  </cols>
  <sheetData>
    <row r="1" spans="1:23" x14ac:dyDescent="0.25">
      <c r="A1" s="107" t="s">
        <v>58</v>
      </c>
      <c r="B1" s="16"/>
      <c r="C1" s="16"/>
      <c r="D1" s="16"/>
      <c r="E1" s="16"/>
      <c r="F1" s="16"/>
      <c r="G1" s="16"/>
      <c r="H1" s="16"/>
      <c r="I1" s="16"/>
      <c r="J1" s="16"/>
      <c r="K1" s="16"/>
      <c r="L1" s="16"/>
      <c r="M1" s="16"/>
      <c r="N1" s="16"/>
      <c r="O1" s="16"/>
      <c r="P1" s="16"/>
      <c r="Q1" s="16"/>
      <c r="R1" s="16"/>
      <c r="S1" s="16"/>
      <c r="T1" s="16"/>
      <c r="U1" s="16"/>
      <c r="V1" s="16"/>
      <c r="W1" s="16"/>
    </row>
    <row r="2" spans="1:23" x14ac:dyDescent="0.25">
      <c r="A2" s="106" t="s">
        <v>713</v>
      </c>
      <c r="B2" s="105" t="s">
        <v>712</v>
      </c>
      <c r="C2" s="16"/>
      <c r="D2" s="16"/>
      <c r="E2" s="16"/>
      <c r="F2" s="16"/>
      <c r="G2" s="16"/>
      <c r="H2" s="16"/>
      <c r="I2" s="16"/>
      <c r="J2" s="16"/>
      <c r="K2" s="16"/>
      <c r="L2" s="16"/>
      <c r="M2" s="16"/>
      <c r="N2" s="16"/>
      <c r="O2" s="16"/>
      <c r="P2" s="16"/>
      <c r="Q2" s="16"/>
      <c r="R2" s="16"/>
      <c r="S2" s="16"/>
      <c r="T2" s="16"/>
      <c r="U2" s="16"/>
      <c r="V2" s="16"/>
      <c r="W2" s="16"/>
    </row>
    <row r="3" spans="1:23" x14ac:dyDescent="0.25">
      <c r="A3" s="106" t="s">
        <v>711</v>
      </c>
      <c r="B3" s="105" t="s">
        <v>710</v>
      </c>
      <c r="C3" s="16"/>
      <c r="D3" s="16"/>
      <c r="E3" s="16"/>
      <c r="F3" s="16"/>
      <c r="G3" s="16"/>
      <c r="H3" s="16"/>
      <c r="I3" s="16"/>
      <c r="J3" s="16"/>
      <c r="K3" s="16"/>
      <c r="L3" s="16"/>
      <c r="M3" s="16"/>
      <c r="N3" s="16"/>
      <c r="O3" s="16"/>
      <c r="P3" s="16"/>
      <c r="Q3" s="16"/>
      <c r="R3" s="16"/>
      <c r="S3" s="16"/>
      <c r="T3" s="16"/>
      <c r="U3" s="16"/>
      <c r="V3" s="16"/>
      <c r="W3" s="16"/>
    </row>
    <row r="4" spans="1:23" x14ac:dyDescent="0.25">
      <c r="A4" s="106" t="s">
        <v>709</v>
      </c>
      <c r="B4" s="105" t="s">
        <v>708</v>
      </c>
      <c r="C4" s="16"/>
      <c r="D4" s="16"/>
      <c r="E4" s="16"/>
      <c r="F4" s="16"/>
      <c r="G4" s="16"/>
      <c r="H4" s="16"/>
      <c r="I4" s="16"/>
      <c r="J4" s="16"/>
      <c r="K4" s="16"/>
      <c r="L4" s="16"/>
      <c r="M4" s="16"/>
      <c r="N4" s="16"/>
      <c r="O4" s="16"/>
      <c r="P4" s="16"/>
      <c r="Q4" s="16"/>
      <c r="R4" s="16"/>
      <c r="S4" s="16"/>
      <c r="T4" s="16"/>
      <c r="U4" s="16"/>
      <c r="V4" s="16"/>
      <c r="W4" s="16"/>
    </row>
    <row r="5" spans="1:23" x14ac:dyDescent="0.25">
      <c r="A5" s="106" t="s">
        <v>707</v>
      </c>
      <c r="B5" s="105" t="s">
        <v>706</v>
      </c>
      <c r="C5" s="16"/>
      <c r="D5" s="16"/>
      <c r="E5" s="16"/>
      <c r="F5" s="16"/>
      <c r="G5" s="16"/>
      <c r="H5" s="16"/>
      <c r="I5" s="16"/>
      <c r="J5" s="16"/>
      <c r="K5" s="16"/>
      <c r="L5" s="16"/>
      <c r="M5" s="16"/>
      <c r="N5" s="16"/>
      <c r="O5" s="16"/>
      <c r="P5" s="16"/>
      <c r="Q5" s="16"/>
      <c r="R5" s="16"/>
      <c r="S5" s="16"/>
      <c r="T5" s="16"/>
      <c r="U5" s="16"/>
      <c r="V5" s="16"/>
      <c r="W5" s="16"/>
    </row>
    <row r="6" spans="1:23" x14ac:dyDescent="0.25">
      <c r="A6" s="106" t="s">
        <v>705</v>
      </c>
      <c r="B6" s="105" t="s">
        <v>704</v>
      </c>
      <c r="C6" s="16"/>
      <c r="D6" s="16"/>
      <c r="E6" s="16"/>
      <c r="F6" s="16"/>
      <c r="G6" s="16"/>
      <c r="H6" s="16"/>
      <c r="I6" s="16"/>
      <c r="J6" s="16"/>
      <c r="K6" s="16"/>
      <c r="L6" s="16"/>
      <c r="M6" s="16"/>
      <c r="N6" s="16"/>
      <c r="O6" s="16"/>
      <c r="P6" s="16"/>
      <c r="Q6" s="16"/>
      <c r="R6" s="16"/>
      <c r="S6" s="16"/>
      <c r="T6" s="16"/>
      <c r="U6" s="16"/>
      <c r="V6" s="16"/>
      <c r="W6" s="16"/>
    </row>
    <row r="7" spans="1:23" x14ac:dyDescent="0.25">
      <c r="A7" s="106" t="s">
        <v>703</v>
      </c>
      <c r="B7" s="105" t="s">
        <v>702</v>
      </c>
      <c r="C7" s="16"/>
      <c r="D7" s="16"/>
      <c r="E7" s="16"/>
      <c r="F7" s="16"/>
      <c r="G7" s="16"/>
      <c r="H7" s="16"/>
      <c r="I7" s="16"/>
      <c r="J7" s="16"/>
      <c r="K7" s="16"/>
      <c r="L7" s="16"/>
      <c r="M7" s="16"/>
      <c r="N7" s="16"/>
      <c r="O7" s="16"/>
      <c r="P7" s="16"/>
      <c r="Q7" s="16"/>
      <c r="R7" s="16"/>
      <c r="S7" s="16"/>
      <c r="T7" s="16"/>
      <c r="U7" s="16"/>
      <c r="V7" s="16"/>
      <c r="W7" s="16"/>
    </row>
    <row r="8" spans="1:23" x14ac:dyDescent="0.25">
      <c r="A8" s="106" t="s">
        <v>701</v>
      </c>
      <c r="B8" s="105" t="s">
        <v>700</v>
      </c>
      <c r="C8" s="16"/>
      <c r="D8" s="16"/>
      <c r="E8" s="16"/>
      <c r="F8" s="16"/>
      <c r="G8" s="16"/>
      <c r="H8" s="16"/>
      <c r="I8" s="16"/>
      <c r="J8" s="16"/>
      <c r="K8" s="16"/>
      <c r="L8" s="16"/>
      <c r="M8" s="16"/>
      <c r="N8" s="16"/>
      <c r="O8" s="16"/>
      <c r="P8" s="16"/>
      <c r="Q8" s="16"/>
      <c r="R8" s="16"/>
      <c r="S8" s="16"/>
      <c r="T8" s="16"/>
      <c r="U8" s="16"/>
      <c r="V8" s="16"/>
      <c r="W8" s="16"/>
    </row>
    <row r="9" spans="1:23" x14ac:dyDescent="0.25">
      <c r="A9" s="106" t="s">
        <v>699</v>
      </c>
      <c r="B9" s="105" t="s">
        <v>698</v>
      </c>
      <c r="C9" s="16"/>
      <c r="D9" s="16"/>
      <c r="E9" s="16"/>
      <c r="F9" s="16"/>
      <c r="G9" s="16"/>
      <c r="H9" s="16"/>
      <c r="I9" s="16"/>
      <c r="J9" s="16"/>
      <c r="K9" s="16"/>
      <c r="L9" s="16"/>
      <c r="M9" s="16"/>
      <c r="N9" s="16"/>
      <c r="O9" s="16"/>
      <c r="P9" s="16"/>
      <c r="Q9" s="16"/>
      <c r="R9" s="16"/>
      <c r="S9" s="16"/>
      <c r="T9" s="16"/>
      <c r="U9" s="16"/>
      <c r="V9" s="16"/>
      <c r="W9" s="16"/>
    </row>
    <row r="10" spans="1:23" x14ac:dyDescent="0.25">
      <c r="A10" s="106" t="s">
        <v>697</v>
      </c>
      <c r="B10" s="105" t="s">
        <v>696</v>
      </c>
      <c r="C10" s="16"/>
      <c r="D10" s="16"/>
      <c r="E10" s="16"/>
      <c r="F10" s="16"/>
      <c r="G10" s="16"/>
      <c r="H10" s="16"/>
      <c r="I10" s="16"/>
      <c r="J10" s="16"/>
      <c r="K10" s="16"/>
      <c r="L10" s="16"/>
      <c r="M10" s="16"/>
      <c r="N10" s="16"/>
      <c r="O10" s="16"/>
      <c r="P10" s="16"/>
      <c r="Q10" s="16"/>
      <c r="R10" s="16"/>
      <c r="S10" s="16"/>
      <c r="T10" s="16"/>
      <c r="U10" s="16"/>
      <c r="V10" s="16"/>
      <c r="W10" s="16"/>
    </row>
    <row r="11" spans="1:23" x14ac:dyDescent="0.25">
      <c r="A11" s="106" t="s">
        <v>695</v>
      </c>
      <c r="B11" s="105" t="s">
        <v>694</v>
      </c>
      <c r="C11" s="16"/>
      <c r="D11" s="16"/>
      <c r="E11" s="16"/>
      <c r="F11" s="16"/>
      <c r="G11" s="16"/>
      <c r="H11" s="16"/>
      <c r="I11" s="16"/>
      <c r="J11" s="16"/>
      <c r="K11" s="16"/>
      <c r="L11" s="16"/>
      <c r="M11" s="16"/>
      <c r="N11" s="16"/>
      <c r="O11" s="16"/>
      <c r="P11" s="16"/>
      <c r="Q11" s="16"/>
      <c r="R11" s="16"/>
      <c r="S11" s="16"/>
      <c r="T11" s="16"/>
      <c r="U11" s="16"/>
      <c r="V11" s="16"/>
      <c r="W11" s="16"/>
    </row>
    <row r="12" spans="1:23" x14ac:dyDescent="0.25">
      <c r="A12" s="106" t="s">
        <v>693</v>
      </c>
      <c r="B12" s="105" t="s">
        <v>692</v>
      </c>
      <c r="C12" s="16"/>
      <c r="D12" s="16"/>
      <c r="E12" s="16"/>
      <c r="F12" s="16"/>
      <c r="G12" s="16"/>
      <c r="H12" s="16"/>
      <c r="I12" s="16"/>
      <c r="J12" s="16"/>
      <c r="K12" s="16"/>
      <c r="L12" s="16"/>
      <c r="M12" s="16"/>
      <c r="N12" s="16"/>
      <c r="O12" s="16"/>
      <c r="P12" s="16"/>
      <c r="Q12" s="16"/>
      <c r="R12" s="16"/>
      <c r="S12" s="16"/>
      <c r="T12" s="16"/>
      <c r="U12" s="16"/>
      <c r="V12" s="16"/>
      <c r="W12" s="16"/>
    </row>
    <row r="13" spans="1:23" x14ac:dyDescent="0.25">
      <c r="A13" s="106" t="s">
        <v>691</v>
      </c>
      <c r="B13" s="105" t="s">
        <v>690</v>
      </c>
      <c r="C13" s="16"/>
      <c r="D13" s="16"/>
      <c r="E13" s="16"/>
      <c r="F13" s="16"/>
      <c r="G13" s="16"/>
      <c r="H13" s="16"/>
      <c r="I13" s="16"/>
      <c r="J13" s="16"/>
      <c r="K13" s="16"/>
      <c r="L13" s="16"/>
      <c r="M13" s="16"/>
      <c r="N13" s="16"/>
      <c r="O13" s="16"/>
      <c r="P13" s="16"/>
      <c r="Q13" s="16"/>
      <c r="R13" s="16"/>
      <c r="S13" s="16"/>
      <c r="T13" s="16"/>
      <c r="U13" s="16"/>
      <c r="V13" s="16"/>
      <c r="W13" s="16"/>
    </row>
    <row r="14" spans="1:23" x14ac:dyDescent="0.25">
      <c r="A14" s="16"/>
      <c r="B14" s="16"/>
      <c r="C14" s="16"/>
      <c r="D14" s="16"/>
      <c r="E14" s="16"/>
      <c r="F14" s="16"/>
      <c r="G14" s="16"/>
      <c r="H14" s="16"/>
      <c r="I14" s="16"/>
      <c r="J14" s="16"/>
      <c r="K14" s="16"/>
      <c r="L14" s="16"/>
      <c r="M14" s="16"/>
      <c r="N14" s="16"/>
      <c r="O14" s="16"/>
      <c r="P14" s="16"/>
      <c r="Q14" s="16"/>
      <c r="R14" s="16"/>
      <c r="S14" s="16"/>
      <c r="T14" s="16"/>
      <c r="U14" s="16"/>
      <c r="V14" s="16"/>
      <c r="W14" s="16"/>
    </row>
    <row r="15" spans="1:23" x14ac:dyDescent="0.25">
      <c r="A15" s="16"/>
      <c r="B15" s="16"/>
      <c r="C15" s="16"/>
      <c r="D15" s="16"/>
      <c r="E15" s="16"/>
      <c r="F15" s="16"/>
      <c r="G15" s="16"/>
      <c r="H15" s="16"/>
      <c r="I15" s="16"/>
      <c r="J15" s="16"/>
      <c r="K15" s="16"/>
      <c r="L15" s="16"/>
      <c r="M15" s="16"/>
      <c r="N15" s="16"/>
      <c r="O15" s="16"/>
      <c r="P15" s="16"/>
      <c r="Q15" s="16"/>
      <c r="R15" s="16"/>
      <c r="S15" s="16"/>
      <c r="T15" s="16"/>
      <c r="U15" s="16"/>
      <c r="V15" s="16"/>
      <c r="W15" s="16"/>
    </row>
    <row r="16" spans="1:23" x14ac:dyDescent="0.25">
      <c r="A16" s="16"/>
      <c r="B16" s="16"/>
      <c r="C16" s="16"/>
      <c r="D16" s="16"/>
      <c r="E16" s="16"/>
      <c r="F16" s="16"/>
      <c r="G16" s="16"/>
      <c r="H16" s="16"/>
      <c r="I16" s="16"/>
      <c r="J16" s="16"/>
      <c r="K16" s="16"/>
      <c r="L16" s="16"/>
      <c r="M16" s="16"/>
      <c r="N16" s="16"/>
      <c r="O16" s="16"/>
      <c r="P16" s="16"/>
      <c r="Q16" s="16"/>
      <c r="R16" s="16"/>
      <c r="S16" s="16"/>
      <c r="T16" s="16"/>
      <c r="U16" s="16"/>
      <c r="V16" s="16"/>
      <c r="W16" s="16"/>
    </row>
    <row r="17" spans="1:23" x14ac:dyDescent="0.25">
      <c r="A17" s="16"/>
      <c r="B17" s="16"/>
      <c r="C17" s="16"/>
      <c r="D17" s="16"/>
      <c r="E17" s="16"/>
      <c r="F17" s="16"/>
      <c r="G17" s="16"/>
      <c r="H17" s="16"/>
      <c r="I17" s="16"/>
      <c r="J17" s="16"/>
      <c r="K17" s="16"/>
      <c r="L17" s="16"/>
      <c r="M17" s="16"/>
      <c r="N17" s="16"/>
      <c r="O17" s="16"/>
      <c r="P17" s="16"/>
      <c r="Q17" s="16"/>
      <c r="R17" s="16"/>
      <c r="S17" s="16"/>
      <c r="T17" s="16"/>
      <c r="U17" s="16"/>
      <c r="V17" s="16"/>
      <c r="W17" s="16"/>
    </row>
    <row r="18" spans="1:23" x14ac:dyDescent="0.25">
      <c r="A18" s="16"/>
      <c r="B18" s="16"/>
      <c r="C18" s="16"/>
      <c r="D18" s="16"/>
      <c r="E18" s="16"/>
      <c r="F18" s="16"/>
      <c r="G18" s="16"/>
      <c r="H18" s="16"/>
      <c r="I18" s="16"/>
      <c r="J18" s="16"/>
      <c r="K18" s="16"/>
      <c r="L18" s="16"/>
      <c r="M18" s="16"/>
      <c r="N18" s="16"/>
      <c r="O18" s="16"/>
      <c r="P18" s="16"/>
      <c r="Q18" s="16"/>
      <c r="R18" s="16"/>
      <c r="S18" s="16"/>
      <c r="T18" s="16"/>
      <c r="U18" s="16"/>
      <c r="V18" s="16"/>
      <c r="W18" s="16"/>
    </row>
    <row r="19" spans="1:23" x14ac:dyDescent="0.25">
      <c r="A19" s="16"/>
      <c r="B19" s="16"/>
      <c r="C19" s="16"/>
      <c r="D19" s="16"/>
      <c r="E19" s="16"/>
      <c r="F19" s="16"/>
      <c r="G19" s="16"/>
      <c r="H19" s="16"/>
      <c r="I19" s="16"/>
      <c r="J19" s="16"/>
      <c r="K19" s="16"/>
      <c r="L19" s="16"/>
      <c r="M19" s="16"/>
      <c r="N19" s="16"/>
      <c r="O19" s="16"/>
      <c r="P19" s="16"/>
      <c r="Q19" s="16"/>
      <c r="R19" s="16"/>
      <c r="S19" s="16"/>
      <c r="T19" s="16"/>
      <c r="U19" s="16"/>
      <c r="V19" s="16"/>
      <c r="W19" s="16"/>
    </row>
    <row r="20" spans="1:23" x14ac:dyDescent="0.25">
      <c r="A20" s="16"/>
      <c r="B20" s="16"/>
      <c r="C20" s="16"/>
      <c r="D20" s="16"/>
      <c r="E20" s="16"/>
      <c r="F20" s="16"/>
      <c r="G20" s="16"/>
      <c r="H20" s="16"/>
      <c r="I20" s="16"/>
      <c r="J20" s="16"/>
      <c r="K20" s="16"/>
      <c r="L20" s="16"/>
      <c r="M20" s="16"/>
      <c r="N20" s="16"/>
      <c r="O20" s="16"/>
      <c r="P20" s="16"/>
      <c r="Q20" s="16"/>
      <c r="R20" s="16"/>
      <c r="S20" s="16"/>
      <c r="T20" s="16"/>
      <c r="U20" s="16"/>
      <c r="V20" s="16"/>
      <c r="W20" s="16"/>
    </row>
    <row r="21" spans="1:23" x14ac:dyDescent="0.25">
      <c r="A21" s="16"/>
      <c r="B21" s="16"/>
      <c r="C21" s="16"/>
      <c r="D21" s="16"/>
      <c r="E21" s="16"/>
      <c r="F21" s="16"/>
      <c r="G21" s="16"/>
      <c r="H21" s="16"/>
      <c r="I21" s="16"/>
      <c r="J21" s="16"/>
      <c r="K21" s="16"/>
      <c r="L21" s="16"/>
      <c r="M21" s="16"/>
      <c r="N21" s="16"/>
      <c r="O21" s="16"/>
      <c r="P21" s="16"/>
      <c r="Q21" s="16"/>
      <c r="R21" s="16"/>
      <c r="S21" s="16"/>
      <c r="T21" s="16"/>
      <c r="U21" s="16"/>
      <c r="V21" s="16"/>
      <c r="W21" s="16"/>
    </row>
    <row r="22" spans="1:23" x14ac:dyDescent="0.25">
      <c r="A22" s="16"/>
      <c r="B22" s="16"/>
      <c r="C22" s="16"/>
      <c r="D22" s="16"/>
      <c r="E22" s="16"/>
      <c r="F22" s="16"/>
      <c r="G22" s="16"/>
      <c r="H22" s="16"/>
      <c r="I22" s="16"/>
      <c r="J22" s="16"/>
      <c r="K22" s="16"/>
      <c r="L22" s="16"/>
      <c r="M22" s="16"/>
      <c r="N22" s="16"/>
      <c r="O22" s="16"/>
      <c r="P22" s="16"/>
      <c r="Q22" s="16"/>
      <c r="R22" s="16"/>
      <c r="S22" s="16"/>
      <c r="T22" s="16"/>
      <c r="U22" s="16"/>
      <c r="V22" s="16"/>
      <c r="W22" s="16"/>
    </row>
    <row r="23" spans="1:23" x14ac:dyDescent="0.25">
      <c r="A23" s="16"/>
      <c r="B23" s="16"/>
      <c r="C23" s="16"/>
      <c r="D23" s="16"/>
      <c r="E23" s="16"/>
      <c r="F23" s="16"/>
      <c r="G23" s="16"/>
      <c r="H23" s="16"/>
      <c r="I23" s="16"/>
      <c r="J23" s="16"/>
      <c r="K23" s="16"/>
      <c r="L23" s="16"/>
      <c r="M23" s="16"/>
      <c r="N23" s="16"/>
      <c r="O23" s="16"/>
      <c r="P23" s="16"/>
      <c r="Q23" s="16"/>
      <c r="R23" s="16"/>
      <c r="S23" s="16"/>
      <c r="T23" s="16"/>
      <c r="U23" s="16"/>
      <c r="V23" s="16"/>
      <c r="W23" s="16"/>
    </row>
  </sheetData>
  <sheetProtection algorithmName="SHA-512" hashValue="wt4JP7sTz0cjWdD9vcunvCr6flFHP9w4EGtnIfbe4ZpkU/8tJ3GxsBg93VVY7Np3n3UYrg8C36a3L9JELENJGw==" saltValue="qUlW3oec9MPyQa+TE0bx8g==" spinCount="100000" sheet="1" objects="1" scenarios="1"/>
  <hyperlinks>
    <hyperlink ref="B11" r:id="rId1" display="Länk till källa (SMED 2021)" xr:uid="{57B1179C-D0FC-4F4D-B358-ED4CF295A286}"/>
    <hyperlink ref="B5" r:id="rId2" display="Länk till källa (IVL 2022)" xr:uid="{EBAC435A-ADBD-4ED2-8E9B-BCA29C25EE13}"/>
    <hyperlink ref="B3" r:id="rId3" display="Länk till källa (Energiföretagen 2022)" xr:uid="{5F96741B-3426-4786-97DD-FFF26F751C6F}"/>
    <hyperlink ref="B4" r:id="rId4" display="Länk till källa (Hagainitiativet 2022)" xr:uid="{80C56E64-26B1-4CF8-82AD-4A98D0D29049}"/>
    <hyperlink ref="B6" r:id="rId5" display="Länk till källa (Naturvårdsverket 2022)" xr:uid="{2827441A-3F61-49E3-AA7C-B9FA9FC2C8B3}"/>
    <hyperlink ref="B12" r:id="rId6" display="Länk till källa (TRAFA 2022)" xr:uid="{CF3F2070-D857-4B31-9E27-F34B15874EB3}"/>
    <hyperlink ref="B7" r:id="rId7" display="Länk till källa (NTM 2022 (1))" xr:uid="{08757E0F-A260-4B7E-970A-55DCBE05BFC3}"/>
    <hyperlink ref="B8" r:id="rId8" display="Länk till källa (NTM 2022 (2))" xr:uid="{4B94723E-25A6-428A-B347-61D124BD6151}"/>
    <hyperlink ref="B9" r:id="rId9" display="Länk till källa (NTM 2022 (3))" xr:uid="{F8A64BBE-FA57-4D01-81A8-BD1285A61178}"/>
    <hyperlink ref="B10" r:id="rId10" display="Länk till källa (NTM 2022 (4))" xr:uid="{6A407078-F4FA-4C3B-8D24-6828E4BFEE1A}"/>
    <hyperlink ref="B2" r:id="rId11" display="Länk till källa (Boverket 2023)" xr:uid="{14E83311-1481-41EB-B9DF-7A0B771650C2}"/>
    <hyperlink ref="B13" r:id="rId12" display="Länk till källa (Trafikverket 2023)" xr:uid="{42FCD9B5-7145-41C9-AF40-C9CEACD7A82A}"/>
  </hyperlinks>
  <pageMargins left="0.7" right="0.7" top="0.75" bottom="0.75" header="0.3" footer="0.3"/>
  <pageSetup paperSize="9" orientation="portrait" r:id="rId1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684CD-9E16-486C-8EEB-B68C921149E5}">
  <dimension ref="A2:R215"/>
  <sheetViews>
    <sheetView zoomScale="90" zoomScaleNormal="90" workbookViewId="0">
      <selection activeCell="C4" sqref="C4"/>
    </sheetView>
  </sheetViews>
  <sheetFormatPr defaultColWidth="9.140625" defaultRowHeight="15" x14ac:dyDescent="0.25"/>
  <cols>
    <col min="1" max="1" width="43.7109375" style="11" customWidth="1"/>
    <col min="2" max="2" width="31" style="11" bestFit="1" customWidth="1"/>
    <col min="3" max="3" width="31.42578125" style="11" bestFit="1" customWidth="1"/>
    <col min="4" max="4" width="31.28515625" style="11" bestFit="1" customWidth="1"/>
    <col min="5" max="5" width="28.85546875" style="11" customWidth="1"/>
    <col min="6" max="6" width="18.5703125" style="11" bestFit="1" customWidth="1"/>
    <col min="7" max="7" width="20.7109375" style="11" customWidth="1"/>
    <col min="8" max="8" width="21.85546875" style="11" bestFit="1" customWidth="1"/>
    <col min="9" max="9" width="19.85546875" style="11" bestFit="1" customWidth="1"/>
    <col min="10" max="10" width="20" style="11" bestFit="1" customWidth="1"/>
    <col min="11" max="11" width="23.5703125" style="11" customWidth="1"/>
    <col min="12" max="12" width="24.28515625" style="11" customWidth="1"/>
    <col min="13" max="13" width="31" style="11" bestFit="1" customWidth="1"/>
    <col min="14" max="14" width="18.140625" style="11" bestFit="1" customWidth="1"/>
    <col min="15" max="15" width="21.42578125" style="11" customWidth="1"/>
    <col min="16" max="16" width="18.140625" style="11" customWidth="1"/>
    <col min="17" max="17" width="19" style="11" customWidth="1"/>
    <col min="18" max="18" width="20.42578125" style="11" bestFit="1" customWidth="1"/>
    <col min="19" max="16384" width="9.140625" style="11"/>
  </cols>
  <sheetData>
    <row r="2" spans="1:12" x14ac:dyDescent="0.25">
      <c r="A2" s="11" t="s">
        <v>730</v>
      </c>
    </row>
    <row r="3" spans="1:12" x14ac:dyDescent="0.25">
      <c r="A3" s="55" t="s">
        <v>731</v>
      </c>
    </row>
    <row r="4" spans="1:12" x14ac:dyDescent="0.25">
      <c r="A4" s="114" t="s">
        <v>732</v>
      </c>
    </row>
    <row r="5" spans="1:12" x14ac:dyDescent="0.25">
      <c r="A5" s="113" t="s">
        <v>733</v>
      </c>
    </row>
    <row r="7" spans="1:12" x14ac:dyDescent="0.25">
      <c r="A7" s="11" t="s">
        <v>715</v>
      </c>
    </row>
    <row r="8" spans="1:12" x14ac:dyDescent="0.25">
      <c r="A8" s="11" t="s">
        <v>716</v>
      </c>
      <c r="B8" s="11">
        <v>25</v>
      </c>
    </row>
    <row r="9" spans="1:12" x14ac:dyDescent="0.25">
      <c r="A9" s="11" t="s">
        <v>717</v>
      </c>
      <c r="B9" s="11">
        <v>298</v>
      </c>
    </row>
    <row r="11" spans="1:12" ht="30" customHeight="1" x14ac:dyDescent="0.25">
      <c r="A11" s="40" t="s">
        <v>737</v>
      </c>
      <c r="B11" s="40"/>
      <c r="C11" s="233" t="s">
        <v>721</v>
      </c>
      <c r="D11" s="234"/>
      <c r="E11" s="233" t="s">
        <v>722</v>
      </c>
      <c r="F11" s="234"/>
      <c r="G11" s="233" t="s">
        <v>723</v>
      </c>
      <c r="H11" s="234"/>
      <c r="I11" s="233" t="s">
        <v>827</v>
      </c>
      <c r="J11" s="234"/>
      <c r="K11" s="234"/>
      <c r="L11" s="27" t="s">
        <v>16</v>
      </c>
    </row>
    <row r="12" spans="1:12" ht="30" x14ac:dyDescent="0.25">
      <c r="A12" s="27"/>
      <c r="B12" s="40" t="s">
        <v>1</v>
      </c>
      <c r="C12" s="28" t="s">
        <v>468</v>
      </c>
      <c r="D12" s="28" t="s">
        <v>469</v>
      </c>
      <c r="E12" s="28" t="s">
        <v>468</v>
      </c>
      <c r="F12" s="28" t="s">
        <v>469</v>
      </c>
      <c r="G12" s="28" t="s">
        <v>468</v>
      </c>
      <c r="H12" s="28" t="s">
        <v>469</v>
      </c>
      <c r="I12" s="29" t="s">
        <v>469</v>
      </c>
      <c r="J12" s="29" t="s">
        <v>468</v>
      </c>
      <c r="K12" s="29" t="s">
        <v>718</v>
      </c>
      <c r="L12" s="112" t="s">
        <v>694</v>
      </c>
    </row>
    <row r="13" spans="1:12" x14ac:dyDescent="0.25">
      <c r="A13" s="27" t="s">
        <v>20</v>
      </c>
      <c r="B13" s="27" t="s">
        <v>18</v>
      </c>
      <c r="C13" s="31">
        <v>0.39718019860265008</v>
      </c>
      <c r="D13" s="31">
        <v>2.1141169097951082</v>
      </c>
      <c r="E13" s="31">
        <v>9.3296760467391309E-4</v>
      </c>
      <c r="F13" s="31">
        <v>7.3056796382783951E-5</v>
      </c>
      <c r="G13" s="31">
        <v>1.1596790362804054E-4</v>
      </c>
      <c r="H13" s="31">
        <v>1.0519070144344123E-5</v>
      </c>
      <c r="I13" s="54">
        <f t="shared" ref="I13:I18" si="0">D13+(F13*$B$8)+(H13*$B$9)</f>
        <v>2.1190780126076922</v>
      </c>
      <c r="J13" s="54">
        <f t="shared" ref="J13:J18" si="1">C13+(E13*$B$8)+(G13*$B$9)</f>
        <v>0.45506282400065401</v>
      </c>
      <c r="K13" s="54">
        <f t="shared" ref="K13:K18" si="2">J13+I13</f>
        <v>2.574140836608346</v>
      </c>
    </row>
    <row r="14" spans="1:12" x14ac:dyDescent="0.25">
      <c r="A14" s="27" t="s">
        <v>53</v>
      </c>
      <c r="B14" s="27" t="s">
        <v>18</v>
      </c>
      <c r="C14" s="31">
        <v>0.39173986483726653</v>
      </c>
      <c r="D14" s="31">
        <v>1.9583289702566196</v>
      </c>
      <c r="E14" s="31">
        <v>6.2119770613828487E-4</v>
      </c>
      <c r="F14" s="31">
        <v>1.0416184561721974E-4</v>
      </c>
      <c r="G14" s="31">
        <v>1.4938109621773652E-4</v>
      </c>
      <c r="H14" s="31">
        <v>1.1943282790317807E-4</v>
      </c>
      <c r="I14" s="54">
        <f t="shared" si="0"/>
        <v>1.996523999112197</v>
      </c>
      <c r="J14" s="54">
        <f t="shared" si="1"/>
        <v>0.45178537416360914</v>
      </c>
      <c r="K14" s="54">
        <f t="shared" si="2"/>
        <v>2.4483093732758063</v>
      </c>
    </row>
    <row r="15" spans="1:12" x14ac:dyDescent="0.25">
      <c r="A15" s="27" t="s">
        <v>71</v>
      </c>
      <c r="B15" s="27" t="s">
        <v>18</v>
      </c>
      <c r="C15" s="31">
        <v>0.29159247483333334</v>
      </c>
      <c r="D15" s="31">
        <v>0</v>
      </c>
      <c r="E15" s="31">
        <v>2.6271915157004828E-3</v>
      </c>
      <c r="F15" s="31">
        <v>1.0003993111692631E-4</v>
      </c>
      <c r="G15" s="31">
        <v>2.4932887593843842E-4</v>
      </c>
      <c r="H15" s="31">
        <v>1.1470660687446989E-4</v>
      </c>
      <c r="I15" s="54">
        <f t="shared" si="0"/>
        <v>3.6683567126515187E-2</v>
      </c>
      <c r="J15" s="54">
        <f t="shared" si="1"/>
        <v>0.43157226775550006</v>
      </c>
      <c r="K15" s="54">
        <f t="shared" si="2"/>
        <v>0.46825583488201528</v>
      </c>
    </row>
    <row r="16" spans="1:12" x14ac:dyDescent="0.25">
      <c r="A16" s="27" t="s">
        <v>17</v>
      </c>
      <c r="B16" s="27" t="s">
        <v>18</v>
      </c>
      <c r="C16" s="31">
        <v>0.16533896549497501</v>
      </c>
      <c r="D16" s="31">
        <v>0.46291524137200812</v>
      </c>
      <c r="E16" s="31">
        <v>3.9702103237318855E-4</v>
      </c>
      <c r="F16" s="31">
        <v>7.5469164708513137E-5</v>
      </c>
      <c r="G16" s="31">
        <v>1.2825079014608294E-3</v>
      </c>
      <c r="H16" s="31">
        <v>1.0738504292907274E-5</v>
      </c>
      <c r="I16" s="54">
        <f t="shared" si="0"/>
        <v>0.46800204476900731</v>
      </c>
      <c r="J16" s="54">
        <f t="shared" si="1"/>
        <v>0.55745184593963182</v>
      </c>
      <c r="K16" s="54">
        <f t="shared" si="2"/>
        <v>1.025453890708639</v>
      </c>
    </row>
    <row r="17" spans="1:11" x14ac:dyDescent="0.25">
      <c r="A17" s="27" t="s">
        <v>72</v>
      </c>
      <c r="B17" s="27" t="s">
        <v>74</v>
      </c>
      <c r="C17" s="31">
        <v>0.69135544640555557</v>
      </c>
      <c r="D17" s="31">
        <v>0.35750000000000004</v>
      </c>
      <c r="E17" s="31">
        <v>2.6035284722222187E-3</v>
      </c>
      <c r="F17" s="31">
        <v>7.3056796382783951E-5</v>
      </c>
      <c r="G17" s="31">
        <v>7.7216705142642668E-5</v>
      </c>
      <c r="H17" s="31">
        <v>1.0519070144344123E-5</v>
      </c>
      <c r="I17" s="54">
        <f t="shared" si="0"/>
        <v>0.3624611028125842</v>
      </c>
      <c r="J17" s="54">
        <f t="shared" si="1"/>
        <v>0.77945423634361855</v>
      </c>
      <c r="K17" s="54">
        <f t="shared" si="2"/>
        <v>1.1419153391562027</v>
      </c>
    </row>
    <row r="18" spans="1:11" x14ac:dyDescent="0.25">
      <c r="A18" s="27" t="s">
        <v>73</v>
      </c>
      <c r="B18" s="27" t="s">
        <v>74</v>
      </c>
      <c r="C18" s="31">
        <v>0.73749624666666669</v>
      </c>
      <c r="D18" s="31">
        <v>0</v>
      </c>
      <c r="E18" s="31">
        <v>1.6860507246376775E-3</v>
      </c>
      <c r="F18" s="31">
        <v>0</v>
      </c>
      <c r="G18" s="31">
        <v>8.6681756756756793E-5</v>
      </c>
      <c r="H18" s="31">
        <v>0</v>
      </c>
      <c r="I18" s="54">
        <f t="shared" si="0"/>
        <v>0</v>
      </c>
      <c r="J18" s="54">
        <f t="shared" si="1"/>
        <v>0.80547867829612219</v>
      </c>
      <c r="K18" s="54">
        <f t="shared" si="2"/>
        <v>0.80547867829612219</v>
      </c>
    </row>
    <row r="20" spans="1:11" ht="30" customHeight="1" x14ac:dyDescent="0.25">
      <c r="A20" s="40" t="s">
        <v>738</v>
      </c>
      <c r="B20" s="233" t="s">
        <v>726</v>
      </c>
      <c r="C20" s="234"/>
      <c r="D20" s="233" t="s">
        <v>727</v>
      </c>
      <c r="E20" s="234"/>
      <c r="F20" s="233" t="s">
        <v>728</v>
      </c>
      <c r="G20" s="234"/>
      <c r="H20" s="233" t="s">
        <v>826</v>
      </c>
      <c r="I20" s="234"/>
      <c r="J20" s="234"/>
      <c r="K20" s="27" t="s">
        <v>16</v>
      </c>
    </row>
    <row r="21" spans="1:11" ht="30" x14ac:dyDescent="0.25">
      <c r="A21" s="27"/>
      <c r="B21" s="28" t="s">
        <v>468</v>
      </c>
      <c r="C21" s="28" t="s">
        <v>469</v>
      </c>
      <c r="D21" s="28" t="s">
        <v>468</v>
      </c>
      <c r="E21" s="28" t="s">
        <v>469</v>
      </c>
      <c r="F21" s="28" t="s">
        <v>468</v>
      </c>
      <c r="G21" s="28" t="s">
        <v>469</v>
      </c>
      <c r="H21" s="29" t="s">
        <v>469</v>
      </c>
      <c r="I21" s="29" t="s">
        <v>468</v>
      </c>
      <c r="J21" s="29" t="s">
        <v>718</v>
      </c>
      <c r="K21" s="112" t="s">
        <v>694</v>
      </c>
    </row>
    <row r="22" spans="1:11" x14ac:dyDescent="0.25">
      <c r="A22" s="27" t="s">
        <v>53</v>
      </c>
      <c r="B22" s="31">
        <v>0.39173986483726653</v>
      </c>
      <c r="C22" s="31">
        <v>2.0624800000000003</v>
      </c>
      <c r="D22" s="31">
        <v>6.2119770613828487E-4</v>
      </c>
      <c r="E22" s="31">
        <v>2.1125497337309416E-5</v>
      </c>
      <c r="F22" s="31">
        <v>1.4938109621773652E-4</v>
      </c>
      <c r="G22" s="31">
        <v>1.0176171325543155E-4</v>
      </c>
      <c r="H22" s="54">
        <f>C22+(E22*$B$8)+(G22*$B$9)</f>
        <v>2.0933331279835516</v>
      </c>
      <c r="I22" s="54">
        <f>B22+(D22*$B$8)+(F22*$B$9)</f>
        <v>0.45178537416360914</v>
      </c>
      <c r="J22" s="54">
        <f>I22+H22</f>
        <v>2.5451185021471607</v>
      </c>
    </row>
    <row r="23" spans="1:11" x14ac:dyDescent="0.25">
      <c r="A23" s="27" t="s">
        <v>71</v>
      </c>
      <c r="B23" s="31">
        <v>0.29159247483333334</v>
      </c>
      <c r="C23" s="31">
        <v>0</v>
      </c>
      <c r="D23" s="31">
        <v>2.6271915157004828E-3</v>
      </c>
      <c r="E23" s="31">
        <v>2.1125497337309416E-5</v>
      </c>
      <c r="F23" s="31">
        <v>2.4932887593843842E-4</v>
      </c>
      <c r="G23" s="31">
        <v>1.0176171325543155E-4</v>
      </c>
      <c r="H23" s="54">
        <f>C23+(E23*$B$8)+(G23*$B$9)</f>
        <v>3.0853127983551339E-2</v>
      </c>
      <c r="I23" s="54">
        <f>B23+(D23*$B$8)+(F23*$B$9)</f>
        <v>0.43157226775550006</v>
      </c>
      <c r="J23" s="54">
        <f>I23+H23</f>
        <v>0.46242539573905139</v>
      </c>
    </row>
    <row r="24" spans="1:11" x14ac:dyDescent="0.25">
      <c r="B24" s="33"/>
      <c r="C24" s="33"/>
      <c r="D24" s="33"/>
      <c r="E24" s="33"/>
      <c r="F24" s="33"/>
      <c r="G24" s="33"/>
      <c r="H24" s="34"/>
      <c r="I24" s="34"/>
      <c r="J24" s="34"/>
    </row>
    <row r="25" spans="1:11" ht="31.5" customHeight="1" x14ac:dyDescent="0.25">
      <c r="A25" s="40" t="s">
        <v>739</v>
      </c>
      <c r="B25" s="231" t="s">
        <v>724</v>
      </c>
      <c r="C25" s="232"/>
      <c r="D25" s="232"/>
      <c r="E25" s="32" t="s">
        <v>16</v>
      </c>
      <c r="F25" s="33"/>
      <c r="G25" s="33"/>
      <c r="H25" s="34"/>
      <c r="I25" s="34"/>
      <c r="J25" s="34"/>
    </row>
    <row r="26" spans="1:11" x14ac:dyDescent="0.25">
      <c r="A26" s="40"/>
      <c r="B26" s="35" t="s">
        <v>719</v>
      </c>
      <c r="C26" s="35" t="s">
        <v>720</v>
      </c>
      <c r="D26" s="35" t="s">
        <v>62</v>
      </c>
      <c r="E26" s="112" t="s">
        <v>706</v>
      </c>
      <c r="F26" s="33"/>
      <c r="G26" s="33"/>
      <c r="H26" s="34"/>
      <c r="I26" s="34"/>
      <c r="J26" s="34"/>
    </row>
    <row r="27" spans="1:11" x14ac:dyDescent="0.25">
      <c r="A27" s="27" t="s">
        <v>470</v>
      </c>
      <c r="B27" s="45">
        <v>7.3499999999999996E-2</v>
      </c>
      <c r="C27" s="45">
        <v>2.1299999999999999E-2</v>
      </c>
      <c r="D27" s="133">
        <f>B27+C27</f>
        <v>9.4799999999999995E-2</v>
      </c>
      <c r="E27" s="33"/>
      <c r="F27" s="33"/>
      <c r="G27" s="33"/>
      <c r="H27" s="34"/>
      <c r="I27" s="34"/>
      <c r="J27" s="34"/>
    </row>
    <row r="28" spans="1:11" x14ac:dyDescent="0.25">
      <c r="A28" s="27" t="s">
        <v>471</v>
      </c>
      <c r="B28" s="45">
        <v>6.3399999999999998E-2</v>
      </c>
      <c r="C28" s="45">
        <v>1.9900000000000001E-2</v>
      </c>
      <c r="D28" s="133">
        <f t="shared" ref="D28:D29" si="3">B28+C28</f>
        <v>8.3299999999999999E-2</v>
      </c>
      <c r="E28" s="33"/>
      <c r="F28" s="33"/>
      <c r="G28" s="33"/>
      <c r="H28" s="34"/>
      <c r="I28" s="34"/>
      <c r="J28" s="34"/>
    </row>
    <row r="29" spans="1:11" x14ac:dyDescent="0.25">
      <c r="A29" s="27" t="s">
        <v>472</v>
      </c>
      <c r="B29" s="45">
        <v>7.1800000000000003E-2</v>
      </c>
      <c r="C29" s="45">
        <v>2.1299999999999999E-2</v>
      </c>
      <c r="D29" s="133">
        <f t="shared" si="3"/>
        <v>9.3100000000000002E-2</v>
      </c>
      <c r="E29" s="33"/>
      <c r="F29" s="33"/>
      <c r="G29" s="33"/>
      <c r="H29" s="34"/>
      <c r="I29" s="34"/>
      <c r="J29" s="34"/>
    </row>
    <row r="30" spans="1:11" x14ac:dyDescent="0.25">
      <c r="A30" s="27" t="s">
        <v>473</v>
      </c>
      <c r="B30" s="117">
        <f>AVERAGE(B27:B29)</f>
        <v>6.9566666666666666E-2</v>
      </c>
      <c r="C30" s="117">
        <f t="shared" ref="C30:D30" si="4">AVERAGE(C27:C29)</f>
        <v>2.0833333333333332E-2</v>
      </c>
      <c r="D30" s="135">
        <f t="shared" si="4"/>
        <v>9.0399999999999994E-2</v>
      </c>
      <c r="E30" s="33"/>
      <c r="F30" s="33"/>
      <c r="G30" s="33"/>
      <c r="H30" s="34"/>
      <c r="I30" s="34"/>
      <c r="J30" s="34"/>
    </row>
    <row r="31" spans="1:11" x14ac:dyDescent="0.25">
      <c r="B31" s="33"/>
      <c r="C31" s="33"/>
      <c r="D31" s="33"/>
      <c r="E31" s="33"/>
      <c r="F31" s="33"/>
      <c r="G31" s="33"/>
      <c r="H31" s="34"/>
      <c r="I31" s="34"/>
      <c r="J31" s="34"/>
    </row>
    <row r="32" spans="1:11" ht="33" customHeight="1" x14ac:dyDescent="0.25">
      <c r="A32" s="40" t="s">
        <v>740</v>
      </c>
      <c r="B32" s="231" t="s">
        <v>724</v>
      </c>
      <c r="C32" s="232"/>
      <c r="D32" s="232"/>
      <c r="E32" s="32" t="s">
        <v>16</v>
      </c>
      <c r="F32" s="33"/>
      <c r="G32" s="33"/>
      <c r="H32" s="34"/>
      <c r="I32" s="34"/>
      <c r="J32" s="34"/>
    </row>
    <row r="33" spans="1:18" x14ac:dyDescent="0.25">
      <c r="A33" s="27"/>
      <c r="B33" s="35" t="s">
        <v>725</v>
      </c>
      <c r="C33" s="35" t="s">
        <v>532</v>
      </c>
      <c r="D33" s="35" t="s">
        <v>62</v>
      </c>
      <c r="E33" s="112" t="s">
        <v>710</v>
      </c>
      <c r="F33" s="33"/>
      <c r="G33" s="33"/>
      <c r="H33" s="34"/>
      <c r="I33" s="34"/>
      <c r="J33" s="34"/>
    </row>
    <row r="34" spans="1:18" x14ac:dyDescent="0.25">
      <c r="A34" s="27" t="s">
        <v>474</v>
      </c>
      <c r="B34" s="47">
        <v>4.6100000000000002E-2</v>
      </c>
      <c r="C34" s="47">
        <v>5.8999999999999999E-3</v>
      </c>
      <c r="D34" s="135">
        <f>B34+C34</f>
        <v>5.2000000000000005E-2</v>
      </c>
      <c r="E34" s="105" t="s">
        <v>708</v>
      </c>
      <c r="F34" s="33"/>
      <c r="G34" s="33"/>
      <c r="H34" s="34"/>
      <c r="I34" s="34"/>
      <c r="J34" s="34"/>
    </row>
    <row r="35" spans="1:18" x14ac:dyDescent="0.25">
      <c r="A35" s="27" t="s">
        <v>475</v>
      </c>
      <c r="B35" s="129">
        <f>D35-C35</f>
        <v>1.1100000000000002E-2</v>
      </c>
      <c r="C35" s="129">
        <f>C34</f>
        <v>5.8999999999999999E-3</v>
      </c>
      <c r="D35" s="135">
        <v>1.7000000000000001E-2</v>
      </c>
      <c r="E35" s="33"/>
      <c r="F35" s="33"/>
      <c r="G35" s="33"/>
      <c r="H35" s="34"/>
      <c r="I35" s="34"/>
      <c r="J35" s="34"/>
    </row>
    <row r="37" spans="1:18" ht="32.25" customHeight="1" x14ac:dyDescent="0.25">
      <c r="A37" s="40" t="s">
        <v>741</v>
      </c>
      <c r="B37" s="233" t="s">
        <v>734</v>
      </c>
      <c r="C37" s="234"/>
      <c r="D37" s="233" t="s">
        <v>735</v>
      </c>
      <c r="E37" s="234"/>
      <c r="F37" s="233" t="s">
        <v>736</v>
      </c>
      <c r="G37" s="234"/>
      <c r="H37" s="28"/>
      <c r="I37" s="28"/>
      <c r="J37" s="28"/>
      <c r="K37" s="233" t="s">
        <v>828</v>
      </c>
      <c r="L37" s="234"/>
      <c r="M37" s="234"/>
      <c r="N37" s="234"/>
      <c r="O37" s="234"/>
      <c r="P37" s="234"/>
      <c r="Q37" s="234"/>
      <c r="R37" s="27" t="s">
        <v>16</v>
      </c>
    </row>
    <row r="38" spans="1:18" ht="30" x14ac:dyDescent="0.25">
      <c r="A38" s="27"/>
      <c r="B38" s="28" t="s">
        <v>468</v>
      </c>
      <c r="C38" s="28" t="s">
        <v>469</v>
      </c>
      <c r="D38" s="28" t="s">
        <v>468</v>
      </c>
      <c r="E38" s="28" t="s">
        <v>469</v>
      </c>
      <c r="F38" s="28" t="s">
        <v>468</v>
      </c>
      <c r="G38" s="28" t="s">
        <v>469</v>
      </c>
      <c r="H38" s="28" t="s">
        <v>753</v>
      </c>
      <c r="I38" s="29" t="s">
        <v>754</v>
      </c>
      <c r="J38" s="29" t="s">
        <v>755</v>
      </c>
      <c r="K38" s="29" t="s">
        <v>756</v>
      </c>
      <c r="L38" s="28" t="s">
        <v>469</v>
      </c>
      <c r="M38" s="28" t="s">
        <v>476</v>
      </c>
      <c r="N38" s="28" t="s">
        <v>758</v>
      </c>
      <c r="O38" s="35" t="s">
        <v>729</v>
      </c>
      <c r="P38" s="29" t="s">
        <v>757</v>
      </c>
      <c r="Q38" s="29" t="s">
        <v>62</v>
      </c>
      <c r="R38" s="112" t="s">
        <v>694</v>
      </c>
    </row>
    <row r="39" spans="1:18" x14ac:dyDescent="0.25">
      <c r="A39" s="27" t="s">
        <v>20</v>
      </c>
      <c r="B39" s="31">
        <v>2.8994875608702054E-2</v>
      </c>
      <c r="C39" s="31">
        <v>0.1540671032068264</v>
      </c>
      <c r="D39" s="31">
        <v>6.8105401155710198E-5</v>
      </c>
      <c r="E39" s="31">
        <v>5.3240428360971438E-6</v>
      </c>
      <c r="F39" s="31">
        <v>8.0477853117568731E-6</v>
      </c>
      <c r="G39" s="31">
        <v>7.6658138348913666E-7</v>
      </c>
      <c r="H39" s="36">
        <v>0</v>
      </c>
      <c r="I39" s="37"/>
      <c r="J39" s="37"/>
      <c r="K39" s="38">
        <f t="shared" ref="K39:K51" si="5">B39+(D39*$B$8)+(F39*$B$9)</f>
        <v>3.3095750660498358E-2</v>
      </c>
      <c r="L39" s="118">
        <f t="shared" ref="L39:L51" si="6">C39+(E39*$B$8)+(G39*$B$9)</f>
        <v>0.1544286455300086</v>
      </c>
      <c r="M39" s="118">
        <f t="shared" ref="M39:M43" si="7">K39</f>
        <v>3.3095750660498358E-2</v>
      </c>
      <c r="N39" s="115"/>
      <c r="O39" s="54"/>
      <c r="P39" s="54"/>
      <c r="Q39" s="54">
        <f t="shared" ref="Q39:Q51" si="8">SUM(K39:L39)</f>
        <v>0.18752439619050695</v>
      </c>
    </row>
    <row r="40" spans="1:18" x14ac:dyDescent="0.25">
      <c r="A40" s="27" t="s">
        <v>790</v>
      </c>
      <c r="B40" s="31">
        <v>2.4890622243728937E-2</v>
      </c>
      <c r="C40" s="31">
        <v>0.13233007163164071</v>
      </c>
      <c r="D40" s="31">
        <v>4.2803236170991567E-5</v>
      </c>
      <c r="E40" s="31">
        <v>7.0385235071124786E-6</v>
      </c>
      <c r="F40" s="31">
        <v>9.6552793035368856E-6</v>
      </c>
      <c r="G40" s="31">
        <v>8.0704288766794593E-6</v>
      </c>
      <c r="H40" s="36">
        <v>0</v>
      </c>
      <c r="I40" s="37"/>
      <c r="J40" s="37"/>
      <c r="K40" s="38">
        <f t="shared" si="5"/>
        <v>2.8837976380457719E-2</v>
      </c>
      <c r="L40" s="118">
        <f t="shared" si="6"/>
        <v>0.13491102252456899</v>
      </c>
      <c r="M40" s="118">
        <f t="shared" si="7"/>
        <v>2.8837976380457719E-2</v>
      </c>
      <c r="N40" s="115"/>
      <c r="O40" s="54"/>
      <c r="P40" s="54"/>
      <c r="Q40" s="54">
        <f t="shared" si="8"/>
        <v>0.1637489989050267</v>
      </c>
    </row>
    <row r="41" spans="1:18" x14ac:dyDescent="0.25">
      <c r="A41" s="27" t="s">
        <v>791</v>
      </c>
      <c r="B41" s="31">
        <v>2.2324356226589251E-2</v>
      </c>
      <c r="C41" s="31">
        <v>0</v>
      </c>
      <c r="D41" s="31">
        <v>1.6781183109411497E-4</v>
      </c>
      <c r="E41" s="31">
        <v>7.0385235071124786E-6</v>
      </c>
      <c r="F41" s="31">
        <v>4.0954027757834633E-5</v>
      </c>
      <c r="G41" s="31">
        <v>8.0704288766794593E-6</v>
      </c>
      <c r="H41" s="36">
        <v>0</v>
      </c>
      <c r="I41" s="37"/>
      <c r="J41" s="37"/>
      <c r="K41" s="38">
        <f t="shared" si="5"/>
        <v>3.8723952275776845E-2</v>
      </c>
      <c r="L41" s="118">
        <f t="shared" si="6"/>
        <v>2.580950892928291E-3</v>
      </c>
      <c r="M41" s="118">
        <f t="shared" si="7"/>
        <v>3.8723952275776845E-2</v>
      </c>
      <c r="N41" s="115"/>
      <c r="O41" s="54"/>
      <c r="P41" s="54"/>
      <c r="Q41" s="54">
        <f t="shared" si="8"/>
        <v>4.1304903168705137E-2</v>
      </c>
    </row>
    <row r="42" spans="1:18" x14ac:dyDescent="0.25">
      <c r="A42" s="27" t="s">
        <v>792</v>
      </c>
      <c r="B42" s="31">
        <v>2.8501704499631315E-2</v>
      </c>
      <c r="C42" s="31">
        <v>0.14939255591738204</v>
      </c>
      <c r="D42" s="31">
        <v>6.6970364374627643E-5</v>
      </c>
      <c r="E42" s="31">
        <v>5.3143263349295121E-6</v>
      </c>
      <c r="F42" s="31">
        <v>1.1246806190291036E-5</v>
      </c>
      <c r="G42" s="31">
        <v>7.5617527213883859E-7</v>
      </c>
      <c r="H42" s="36">
        <v>0</v>
      </c>
      <c r="I42" s="37"/>
      <c r="J42" s="37"/>
      <c r="K42" s="38">
        <f t="shared" si="5"/>
        <v>3.3527511853703736E-2</v>
      </c>
      <c r="L42" s="118">
        <f t="shared" si="6"/>
        <v>0.14975075430685267</v>
      </c>
      <c r="M42" s="118">
        <f t="shared" si="7"/>
        <v>3.3527511853703736E-2</v>
      </c>
      <c r="N42" s="115"/>
      <c r="O42" s="54"/>
      <c r="P42" s="54"/>
      <c r="Q42" s="54">
        <f t="shared" si="8"/>
        <v>0.1832782661605564</v>
      </c>
    </row>
    <row r="43" spans="1:18" x14ac:dyDescent="0.25">
      <c r="A43" s="27" t="s">
        <v>793</v>
      </c>
      <c r="B43" s="31">
        <v>2.8924565634263658E-2</v>
      </c>
      <c r="C43" s="31">
        <v>1.9424624419735224E-2</v>
      </c>
      <c r="D43" s="31">
        <v>1.073381866361446E-4</v>
      </c>
      <c r="E43" s="31">
        <v>9.1548337713889895E-6</v>
      </c>
      <c r="F43" s="31">
        <v>3.4163121815923626E-6</v>
      </c>
      <c r="G43" s="31">
        <v>4.133671802015176E-7</v>
      </c>
      <c r="H43" s="36">
        <v>0</v>
      </c>
      <c r="I43" s="37"/>
      <c r="J43" s="37"/>
      <c r="K43" s="38">
        <f t="shared" si="5"/>
        <v>3.2626081330281796E-2</v>
      </c>
      <c r="L43" s="118">
        <f t="shared" si="6"/>
        <v>1.977667868372E-2</v>
      </c>
      <c r="M43" s="118">
        <f t="shared" si="7"/>
        <v>3.2626081330281796E-2</v>
      </c>
      <c r="N43" s="115"/>
      <c r="O43" s="54"/>
      <c r="P43" s="54"/>
      <c r="Q43" s="54">
        <f t="shared" si="8"/>
        <v>5.2402760014001792E-2</v>
      </c>
    </row>
    <row r="44" spans="1:18" x14ac:dyDescent="0.25">
      <c r="A44" s="27" t="s">
        <v>794</v>
      </c>
      <c r="B44" s="31">
        <v>1.7630647803566747E-2</v>
      </c>
      <c r="C44" s="31">
        <v>7.1333068784760617E-2</v>
      </c>
      <c r="D44" s="31">
        <v>3.4825626321834375E-5</v>
      </c>
      <c r="E44" s="31">
        <v>2.4650318331129775E-6</v>
      </c>
      <c r="F44" s="31">
        <v>4.1341554978120793E-6</v>
      </c>
      <c r="G44" s="31">
        <v>3.5492718055547029E-7</v>
      </c>
      <c r="H44" s="39">
        <v>0.53700000000000003</v>
      </c>
      <c r="I44" s="37">
        <f t="shared" ref="I44:I51" si="9">$B$30/$D$30</f>
        <v>0.76954277286135697</v>
      </c>
      <c r="J44" s="37">
        <f t="shared" ref="J44:J51" si="10">$C$30/$D$30</f>
        <v>0.23045722713864306</v>
      </c>
      <c r="K44" s="38">
        <f t="shared" si="5"/>
        <v>1.9733266799960607E-2</v>
      </c>
      <c r="L44" s="118">
        <f t="shared" si="6"/>
        <v>7.1500462880393981E-2</v>
      </c>
      <c r="M44" s="118">
        <f>K39*(1-H44)</f>
        <v>1.5323332555810738E-2</v>
      </c>
      <c r="N44" s="119">
        <f>K44-M44</f>
        <v>4.4099342441498695E-3</v>
      </c>
      <c r="O44" s="54">
        <f>N44*I44</f>
        <v>3.3936330263793428E-3</v>
      </c>
      <c r="P44" s="54">
        <f>N44*J44</f>
        <v>1.0163012177705267E-3</v>
      </c>
      <c r="Q44" s="54">
        <f t="shared" si="8"/>
        <v>9.1233729680354592E-2</v>
      </c>
    </row>
    <row r="45" spans="1:18" x14ac:dyDescent="0.25">
      <c r="A45" s="27" t="s">
        <v>795</v>
      </c>
      <c r="B45" s="31">
        <v>1.5730378495584195E-2</v>
      </c>
      <c r="C45" s="31">
        <v>6.1268823165449647E-2</v>
      </c>
      <c r="D45" s="31">
        <v>2.3110723933909649E-5</v>
      </c>
      <c r="E45" s="31">
        <v>3.2588363837930774E-6</v>
      </c>
      <c r="F45" s="31">
        <v>4.8784252160062246E-6</v>
      </c>
      <c r="G45" s="31">
        <v>3.7366085699025894E-6</v>
      </c>
      <c r="H45" s="39">
        <v>0.53700000000000003</v>
      </c>
      <c r="I45" s="37">
        <f t="shared" si="9"/>
        <v>0.76954277286135697</v>
      </c>
      <c r="J45" s="37">
        <f t="shared" si="10"/>
        <v>0.23045722713864306</v>
      </c>
      <c r="K45" s="38">
        <f t="shared" si="5"/>
        <v>1.7761917308301792E-2</v>
      </c>
      <c r="L45" s="118">
        <f t="shared" si="6"/>
        <v>6.2463803428875447E-2</v>
      </c>
      <c r="M45" s="118">
        <f>K40*(1-H45)</f>
        <v>1.3351983064151923E-2</v>
      </c>
      <c r="N45" s="119">
        <f>K45-M45</f>
        <v>4.4099342441498695E-3</v>
      </c>
      <c r="O45" s="54">
        <f>N45*I45</f>
        <v>3.3936330263793428E-3</v>
      </c>
      <c r="P45" s="54">
        <f t="shared" ref="P45:P46" si="11">N45*J45</f>
        <v>1.0163012177705267E-3</v>
      </c>
      <c r="Q45" s="54">
        <f t="shared" si="8"/>
        <v>8.0225720737177236E-2</v>
      </c>
    </row>
    <row r="46" spans="1:18" x14ac:dyDescent="0.25">
      <c r="A46" s="27" t="s">
        <v>796</v>
      </c>
      <c r="B46" s="31">
        <v>7.8324402173886344E-3</v>
      </c>
      <c r="C46" s="31">
        <v>0</v>
      </c>
      <c r="D46" s="31">
        <v>6.131891222980551E-6</v>
      </c>
      <c r="E46" s="31">
        <v>0</v>
      </c>
      <c r="F46" s="31">
        <v>7.5983407536060867E-7</v>
      </c>
      <c r="G46" s="31">
        <v>0</v>
      </c>
      <c r="H46" s="36">
        <v>1</v>
      </c>
      <c r="I46" s="37">
        <f t="shared" si="9"/>
        <v>0.76954277286135697</v>
      </c>
      <c r="J46" s="37">
        <f t="shared" si="10"/>
        <v>0.23045722713864306</v>
      </c>
      <c r="K46" s="38">
        <f t="shared" si="5"/>
        <v>8.2121680524206084E-3</v>
      </c>
      <c r="L46" s="118">
        <f t="shared" si="6"/>
        <v>0</v>
      </c>
      <c r="M46" s="118">
        <v>0</v>
      </c>
      <c r="N46" s="115">
        <f>K46</f>
        <v>8.2121680524206084E-3</v>
      </c>
      <c r="O46" s="54">
        <f>N46*I46</f>
        <v>6.3196145742632041E-3</v>
      </c>
      <c r="P46" s="54">
        <f t="shared" si="11"/>
        <v>1.892553478157404E-3</v>
      </c>
      <c r="Q46" s="54">
        <f t="shared" si="8"/>
        <v>8.2121680524206084E-3</v>
      </c>
    </row>
    <row r="47" spans="1:18" x14ac:dyDescent="0.25">
      <c r="A47" s="27" t="s">
        <v>797</v>
      </c>
      <c r="B47" s="31">
        <v>9.5320064623200321E-2</v>
      </c>
      <c r="C47" s="31">
        <v>0.47166934600187116</v>
      </c>
      <c r="D47" s="31">
        <v>1.9368711247425864E-4</v>
      </c>
      <c r="E47" s="31">
        <v>7.004230801686617E-7</v>
      </c>
      <c r="F47" s="31">
        <v>5.2102523023942959E-5</v>
      </c>
      <c r="G47" s="31">
        <v>3.3604589553213586E-5</v>
      </c>
      <c r="H47" s="36">
        <v>0</v>
      </c>
      <c r="I47" s="37"/>
      <c r="J47" s="37"/>
      <c r="K47" s="38">
        <f t="shared" si="5"/>
        <v>0.11568879429619178</v>
      </c>
      <c r="L47" s="118">
        <f t="shared" si="6"/>
        <v>0.48170102426573302</v>
      </c>
      <c r="M47" s="118">
        <f>K47</f>
        <v>0.11568879429619178</v>
      </c>
      <c r="N47" s="115"/>
      <c r="O47" s="54"/>
      <c r="P47" s="54"/>
      <c r="Q47" s="54">
        <f t="shared" si="8"/>
        <v>0.59738981856192486</v>
      </c>
    </row>
    <row r="48" spans="1:18" x14ac:dyDescent="0.25">
      <c r="A48" s="27" t="s">
        <v>11</v>
      </c>
      <c r="B48" s="31">
        <v>2.9308489233189454E-2</v>
      </c>
      <c r="C48" s="31">
        <v>0.15589079125383787</v>
      </c>
      <c r="D48" s="31">
        <v>6.8842041036213791E-5</v>
      </c>
      <c r="E48" s="31">
        <v>1.1836379764491829E-5</v>
      </c>
      <c r="F48" s="31">
        <v>8.1348315593344648E-6</v>
      </c>
      <c r="G48" s="31">
        <v>3.9528571561498011E-6</v>
      </c>
      <c r="H48" s="36">
        <v>0</v>
      </c>
      <c r="I48" s="37"/>
      <c r="J48" s="37"/>
      <c r="K48" s="38">
        <f t="shared" si="5"/>
        <v>3.345372006377647E-2</v>
      </c>
      <c r="L48" s="118">
        <f t="shared" si="6"/>
        <v>0.15736465218048279</v>
      </c>
      <c r="M48" s="118">
        <f>K48</f>
        <v>3.345372006377647E-2</v>
      </c>
      <c r="N48" s="115"/>
      <c r="O48" s="54"/>
      <c r="P48" s="54"/>
      <c r="Q48" s="54">
        <f t="shared" si="8"/>
        <v>0.19081837224425927</v>
      </c>
    </row>
    <row r="49" spans="1:17" x14ac:dyDescent="0.25">
      <c r="A49" s="27" t="s">
        <v>3</v>
      </c>
      <c r="B49" s="31">
        <v>2.6555121572288429E-2</v>
      </c>
      <c r="C49" s="31">
        <v>0.1411793199087458</v>
      </c>
      <c r="D49" s="31">
        <v>4.5665597632635576E-5</v>
      </c>
      <c r="E49" s="31">
        <v>5.3739653587885085E-6</v>
      </c>
      <c r="F49" s="31">
        <v>1.0300952431368817E-5</v>
      </c>
      <c r="G49" s="31">
        <v>7.72266035934508E-6</v>
      </c>
      <c r="H49" s="36">
        <v>0</v>
      </c>
      <c r="I49" s="37"/>
      <c r="J49" s="37"/>
      <c r="K49" s="38">
        <f t="shared" si="5"/>
        <v>3.0766445337652229E-2</v>
      </c>
      <c r="L49" s="118">
        <f t="shared" si="6"/>
        <v>0.14361502182980032</v>
      </c>
      <c r="M49" s="118">
        <f t="shared" ref="M49:M50" si="12">K49</f>
        <v>3.0766445337652229E-2</v>
      </c>
      <c r="N49" s="115"/>
      <c r="O49" s="54"/>
      <c r="P49" s="54"/>
      <c r="Q49" s="54">
        <f t="shared" si="8"/>
        <v>0.17438146716745256</v>
      </c>
    </row>
    <row r="50" spans="1:17" x14ac:dyDescent="0.25">
      <c r="A50" s="27" t="s">
        <v>315</v>
      </c>
      <c r="B50" s="31">
        <v>3.5951042364230544E-2</v>
      </c>
      <c r="C50" s="31">
        <v>2.8781831332148955E-2</v>
      </c>
      <c r="D50" s="31">
        <v>1.3341322887436876E-4</v>
      </c>
      <c r="E50" s="31">
        <v>1.1773460032576662E-5</v>
      </c>
      <c r="F50" s="31">
        <v>4.2462170572536775E-6</v>
      </c>
      <c r="G50" s="31">
        <v>6.6962632269972957E-7</v>
      </c>
      <c r="H50" s="36">
        <v>0</v>
      </c>
      <c r="I50" s="37"/>
      <c r="J50" s="37"/>
      <c r="K50" s="38">
        <f t="shared" si="5"/>
        <v>4.0551745769151354E-2</v>
      </c>
      <c r="L50" s="118">
        <f t="shared" si="6"/>
        <v>2.9275716477127893E-2</v>
      </c>
      <c r="M50" s="118">
        <f t="shared" si="12"/>
        <v>4.0551745769151354E-2</v>
      </c>
      <c r="N50" s="115"/>
      <c r="O50" s="54"/>
      <c r="P50" s="54"/>
      <c r="Q50" s="54">
        <f t="shared" si="8"/>
        <v>6.9827462246279254E-2</v>
      </c>
    </row>
    <row r="51" spans="1:17" x14ac:dyDescent="0.25">
      <c r="A51" s="27" t="s">
        <v>316</v>
      </c>
      <c r="B51" s="31">
        <v>8.4734236229040711E-3</v>
      </c>
      <c r="C51" s="31">
        <v>0</v>
      </c>
      <c r="D51" s="31">
        <v>6.6337068014295763E-6</v>
      </c>
      <c r="E51" s="31">
        <v>0</v>
      </c>
      <c r="F51" s="31">
        <v>8.2201661614400921E-7</v>
      </c>
      <c r="G51" s="31">
        <v>0</v>
      </c>
      <c r="H51" s="36">
        <v>1</v>
      </c>
      <c r="I51" s="37">
        <f t="shared" si="9"/>
        <v>0.76954277286135697</v>
      </c>
      <c r="J51" s="37">
        <f t="shared" si="10"/>
        <v>0.23045722713864306</v>
      </c>
      <c r="K51" s="38">
        <f t="shared" si="5"/>
        <v>8.8842272445507249E-3</v>
      </c>
      <c r="L51" s="118">
        <f t="shared" si="6"/>
        <v>0</v>
      </c>
      <c r="M51" s="118">
        <v>0</v>
      </c>
      <c r="N51" s="115">
        <f>K51</f>
        <v>8.8842272445507249E-3</v>
      </c>
      <c r="O51" s="54"/>
      <c r="P51" s="54"/>
      <c r="Q51" s="54">
        <f t="shared" si="8"/>
        <v>8.8842272445507249E-3</v>
      </c>
    </row>
    <row r="52" spans="1:17" x14ac:dyDescent="0.25">
      <c r="A52" s="27" t="s">
        <v>80</v>
      </c>
      <c r="B52" s="31">
        <v>0.12980097471062285</v>
      </c>
      <c r="C52" s="31">
        <v>0.69008207629796037</v>
      </c>
      <c r="D52" s="31">
        <v>2.2321265098800312E-4</v>
      </c>
      <c r="E52" s="31">
        <v>8.933480570674175E-7</v>
      </c>
      <c r="F52" s="31">
        <v>5.0350877227191255E-5</v>
      </c>
      <c r="G52" s="31">
        <v>4.5271907615726242E-5</v>
      </c>
      <c r="H52" s="36">
        <v>0</v>
      </c>
      <c r="I52" s="37"/>
      <c r="J52" s="37"/>
      <c r="K52" s="38">
        <f t="shared" ref="K52" si="13">B52+(D52*$B$8)+(F52*$B$9)</f>
        <v>0.15038585239902591</v>
      </c>
      <c r="L52" s="118">
        <f t="shared" ref="L52" si="14">C52+(E52*$B$8)+(G52*$B$9)</f>
        <v>0.70359543846887351</v>
      </c>
      <c r="M52" s="118">
        <f t="shared" ref="M52" si="15">K52</f>
        <v>0.15038585239902591</v>
      </c>
      <c r="N52" s="115"/>
      <c r="O52" s="54"/>
      <c r="P52" s="54"/>
      <c r="Q52" s="54">
        <f t="shared" ref="Q52" si="16">SUM(K52:L52)</f>
        <v>0.85398129086789942</v>
      </c>
    </row>
    <row r="54" spans="1:17" ht="30" customHeight="1" x14ac:dyDescent="0.25">
      <c r="A54" s="40" t="s">
        <v>742</v>
      </c>
      <c r="B54" s="40"/>
      <c r="C54" s="233" t="s">
        <v>784</v>
      </c>
      <c r="D54" s="234"/>
      <c r="E54" s="233" t="s">
        <v>722</v>
      </c>
      <c r="F54" s="234"/>
      <c r="G54" s="233" t="s">
        <v>723</v>
      </c>
      <c r="H54" s="234"/>
      <c r="I54" s="233" t="s">
        <v>827</v>
      </c>
      <c r="J54" s="234"/>
      <c r="K54" s="234"/>
      <c r="L54" s="128" t="s">
        <v>16</v>
      </c>
    </row>
    <row r="55" spans="1:17" ht="30" x14ac:dyDescent="0.25">
      <c r="A55" s="27"/>
      <c r="B55" s="40" t="s">
        <v>782</v>
      </c>
      <c r="C55" s="40" t="s">
        <v>468</v>
      </c>
      <c r="D55" s="40" t="s">
        <v>469</v>
      </c>
      <c r="E55" s="40" t="s">
        <v>468</v>
      </c>
      <c r="F55" s="40" t="s">
        <v>469</v>
      </c>
      <c r="G55" s="40" t="s">
        <v>468</v>
      </c>
      <c r="H55" s="40" t="s">
        <v>469</v>
      </c>
      <c r="I55" s="29" t="s">
        <v>468</v>
      </c>
      <c r="J55" s="29" t="s">
        <v>469</v>
      </c>
      <c r="K55" s="29" t="s">
        <v>718</v>
      </c>
      <c r="L55" s="105" t="s">
        <v>694</v>
      </c>
    </row>
    <row r="56" spans="1:17" x14ac:dyDescent="0.25">
      <c r="A56" s="27" t="s">
        <v>477</v>
      </c>
      <c r="B56" s="134" t="s">
        <v>318</v>
      </c>
      <c r="C56" s="30">
        <v>2.427231139248312E-2</v>
      </c>
      <c r="D56" s="30">
        <v>0.13779549275799097</v>
      </c>
      <c r="E56" s="30">
        <v>5.2560874789473646E-5</v>
      </c>
      <c r="F56" s="30">
        <v>6.6922682895795712E-6</v>
      </c>
      <c r="G56" s="41">
        <v>7.7091714582031738E-6</v>
      </c>
      <c r="H56" s="41">
        <v>6.5603111846349601E-6</v>
      </c>
      <c r="I56" s="42">
        <f>C56+(E56*25)+(G56*298)</f>
        <v>2.7883666356764505E-2</v>
      </c>
      <c r="J56" s="42">
        <f>D56+(F56*25)+(H56*298)</f>
        <v>0.13991777219825169</v>
      </c>
      <c r="K56" s="129">
        <f t="shared" ref="K56:K61" si="17">I56+J56</f>
        <v>0.1678014385550162</v>
      </c>
    </row>
    <row r="57" spans="1:17" x14ac:dyDescent="0.25">
      <c r="A57" s="27" t="s">
        <v>478</v>
      </c>
      <c r="B57" s="134" t="s">
        <v>783</v>
      </c>
      <c r="C57" s="30">
        <v>1.1368075126514177E-3</v>
      </c>
      <c r="D57" s="30">
        <v>6.3597919734457364E-3</v>
      </c>
      <c r="E57" s="30">
        <v>2.4388408980835418E-6</v>
      </c>
      <c r="F57" s="30">
        <v>3.0887392105751864E-7</v>
      </c>
      <c r="G57" s="41">
        <v>3.5741315576827612E-7</v>
      </c>
      <c r="H57" s="41">
        <v>3.0278359313699818E-7</v>
      </c>
      <c r="I57" s="42">
        <f t="shared" ref="I57:J61" si="18">C57+(E57*25)+(G57*298)</f>
        <v>1.3042876555224526E-3</v>
      </c>
      <c r="J57" s="42">
        <f t="shared" si="18"/>
        <v>6.4577433322269995E-3</v>
      </c>
      <c r="K57" s="129">
        <f t="shared" si="17"/>
        <v>7.7620309877494522E-3</v>
      </c>
    </row>
    <row r="58" spans="1:17" x14ac:dyDescent="0.25">
      <c r="A58" s="27" t="s">
        <v>479</v>
      </c>
      <c r="B58" s="134" t="s">
        <v>786</v>
      </c>
      <c r="C58" s="30">
        <v>0.36946244161171077</v>
      </c>
      <c r="D58" s="30">
        <v>2.0669323913698645</v>
      </c>
      <c r="E58" s="30">
        <v>7.9262329187715114E-4</v>
      </c>
      <c r="F58" s="30">
        <v>1.0038402434369357E-4</v>
      </c>
      <c r="G58" s="41">
        <v>1.1615927562468975E-4</v>
      </c>
      <c r="H58" s="41">
        <v>9.8404667769524397E-5</v>
      </c>
      <c r="I58" s="42">
        <f t="shared" si="18"/>
        <v>0.4238934880447971</v>
      </c>
      <c r="J58" s="42">
        <f t="shared" si="18"/>
        <v>2.0987665829737754</v>
      </c>
      <c r="K58" s="129">
        <f t="shared" si="17"/>
        <v>2.5226600710185725</v>
      </c>
    </row>
    <row r="59" spans="1:17" x14ac:dyDescent="0.25">
      <c r="A59" s="27" t="s">
        <v>480</v>
      </c>
      <c r="B59" s="134" t="s">
        <v>318</v>
      </c>
      <c r="C59" s="30">
        <v>2.1779828908136574E-2</v>
      </c>
      <c r="D59" s="30">
        <v>0.11697680893690923</v>
      </c>
      <c r="E59" s="30">
        <v>5.0109322137006744E-5</v>
      </c>
      <c r="F59" s="30">
        <v>5.7169526190316805E-6</v>
      </c>
      <c r="G59" s="41">
        <v>5.5511670953168277E-6</v>
      </c>
      <c r="H59" s="41">
        <v>5.4564842178696174E-6</v>
      </c>
      <c r="I59" s="42">
        <f t="shared" si="18"/>
        <v>2.4686809755966158E-2</v>
      </c>
      <c r="J59" s="42">
        <f t="shared" si="18"/>
        <v>0.11874576504931017</v>
      </c>
      <c r="K59" s="129">
        <f t="shared" si="17"/>
        <v>0.14343257480527632</v>
      </c>
    </row>
    <row r="60" spans="1:17" x14ac:dyDescent="0.25">
      <c r="A60" s="27" t="s">
        <v>481</v>
      </c>
      <c r="B60" s="134" t="s">
        <v>783</v>
      </c>
      <c r="C60" s="30">
        <v>9.9657037822076179E-4</v>
      </c>
      <c r="D60" s="30">
        <v>5.1989692860848549E-3</v>
      </c>
      <c r="E60" s="30">
        <v>2.2494542256657074E-6</v>
      </c>
      <c r="F60" s="30">
        <v>2.5408678306807471E-7</v>
      </c>
      <c r="G60" s="41">
        <v>2.4949092065289416E-7</v>
      </c>
      <c r="H60" s="41">
        <v>2.4251040968309408E-7</v>
      </c>
      <c r="I60" s="42">
        <f t="shared" si="18"/>
        <v>1.1271550282169671E-3</v>
      </c>
      <c r="J60" s="42">
        <f t="shared" si="18"/>
        <v>5.2775895577471185E-3</v>
      </c>
      <c r="K60" s="129">
        <f t="shared" si="17"/>
        <v>6.4047445859640858E-3</v>
      </c>
    </row>
    <row r="61" spans="1:17" x14ac:dyDescent="0.25">
      <c r="A61" s="27" t="s">
        <v>482</v>
      </c>
      <c r="B61" s="134" t="s">
        <v>786</v>
      </c>
      <c r="C61" s="30">
        <v>0.33549482050949647</v>
      </c>
      <c r="D61" s="30">
        <v>1.7546521340536385</v>
      </c>
      <c r="E61" s="30">
        <v>7.5852716447553166E-4</v>
      </c>
      <c r="F61" s="30">
        <v>8.5754289285475206E-5</v>
      </c>
      <c r="G61" s="41">
        <v>8.4120951096508151E-5</v>
      </c>
      <c r="H61" s="41">
        <v>8.1847263268044251E-5</v>
      </c>
      <c r="I61" s="42">
        <f t="shared" si="18"/>
        <v>0.37952604304814419</v>
      </c>
      <c r="J61" s="42">
        <f t="shared" si="18"/>
        <v>1.7811864757396525</v>
      </c>
      <c r="K61" s="129">
        <f t="shared" si="17"/>
        <v>2.1607125187877969</v>
      </c>
    </row>
    <row r="62" spans="1:17" x14ac:dyDescent="0.25">
      <c r="B62" s="43"/>
      <c r="F62" s="22"/>
      <c r="G62" s="22"/>
    </row>
    <row r="63" spans="1:17" ht="31.5" customHeight="1" x14ac:dyDescent="0.25">
      <c r="A63" s="40" t="s">
        <v>743</v>
      </c>
      <c r="B63" s="133" t="s">
        <v>483</v>
      </c>
      <c r="C63" s="233" t="s">
        <v>827</v>
      </c>
      <c r="D63" s="233"/>
      <c r="E63" s="128" t="s">
        <v>16</v>
      </c>
    </row>
    <row r="64" spans="1:17" x14ac:dyDescent="0.25">
      <c r="A64" s="40" t="s">
        <v>1</v>
      </c>
      <c r="B64" s="45"/>
      <c r="C64" s="28" t="s">
        <v>785</v>
      </c>
      <c r="D64" s="28" t="s">
        <v>786</v>
      </c>
      <c r="E64" s="105" t="s">
        <v>694</v>
      </c>
    </row>
    <row r="65" spans="1:7" x14ac:dyDescent="0.25">
      <c r="A65" s="27" t="s">
        <v>371</v>
      </c>
      <c r="B65" s="46">
        <v>500</v>
      </c>
      <c r="C65" s="47">
        <v>0.13600000000000001</v>
      </c>
      <c r="D65" s="131">
        <f>B65*C65</f>
        <v>68</v>
      </c>
      <c r="E65" s="44"/>
    </row>
    <row r="66" spans="1:7" x14ac:dyDescent="0.25">
      <c r="A66" s="27" t="s">
        <v>369</v>
      </c>
      <c r="B66" s="46">
        <v>2000</v>
      </c>
      <c r="C66" s="47">
        <v>0.13600000000000001</v>
      </c>
      <c r="D66" s="131">
        <f>B66*C66</f>
        <v>272</v>
      </c>
      <c r="E66" s="44"/>
    </row>
    <row r="67" spans="1:7" x14ac:dyDescent="0.25">
      <c r="A67" s="27" t="s">
        <v>370</v>
      </c>
      <c r="B67" s="46">
        <v>8000</v>
      </c>
      <c r="C67" s="47">
        <v>0.13600000000000001</v>
      </c>
      <c r="D67" s="131">
        <f>B67*C67</f>
        <v>1088</v>
      </c>
      <c r="E67" s="44"/>
    </row>
    <row r="68" spans="1:7" x14ac:dyDescent="0.25">
      <c r="B68" s="48"/>
      <c r="C68" s="48"/>
      <c r="D68" s="49"/>
      <c r="E68" s="44"/>
    </row>
    <row r="69" spans="1:7" ht="28.5" customHeight="1" x14ac:dyDescent="0.25">
      <c r="A69" s="40" t="s">
        <v>744</v>
      </c>
      <c r="B69" s="45" t="s">
        <v>483</v>
      </c>
      <c r="C69" s="233" t="s">
        <v>827</v>
      </c>
      <c r="D69" s="233"/>
      <c r="E69" s="128" t="s">
        <v>16</v>
      </c>
    </row>
    <row r="70" spans="1:7" x14ac:dyDescent="0.25">
      <c r="A70" s="40" t="s">
        <v>1</v>
      </c>
      <c r="B70" s="45"/>
      <c r="C70" s="28" t="s">
        <v>785</v>
      </c>
      <c r="D70" s="28" t="s">
        <v>786</v>
      </c>
      <c r="E70" s="105" t="s">
        <v>694</v>
      </c>
    </row>
    <row r="71" spans="1:7" x14ac:dyDescent="0.25">
      <c r="A71" s="27" t="s">
        <v>21</v>
      </c>
      <c r="B71" s="46">
        <v>10</v>
      </c>
      <c r="C71" s="47">
        <v>1.8680292120415797E-2</v>
      </c>
      <c r="D71" s="54">
        <f>B71*C71</f>
        <v>0.18680292120415798</v>
      </c>
      <c r="E71" s="44"/>
      <c r="F71" s="33"/>
    </row>
    <row r="72" spans="1:7" x14ac:dyDescent="0.25">
      <c r="A72" s="27" t="s">
        <v>55</v>
      </c>
      <c r="B72" s="46">
        <v>8</v>
      </c>
      <c r="C72" s="47">
        <v>2.4228637181903302E-2</v>
      </c>
      <c r="D72" s="54">
        <f t="shared" ref="D72:D79" si="19">B72*C72</f>
        <v>0.19382909745522642</v>
      </c>
      <c r="E72" s="44"/>
      <c r="F72" s="33"/>
    </row>
    <row r="73" spans="1:7" x14ac:dyDescent="0.25">
      <c r="A73" s="27" t="s">
        <v>372</v>
      </c>
      <c r="B73" s="46">
        <v>8</v>
      </c>
      <c r="C73" s="47">
        <v>1.379459411357668E-2</v>
      </c>
      <c r="D73" s="54">
        <f t="shared" si="19"/>
        <v>0.11035675290861344</v>
      </c>
      <c r="E73" s="44"/>
      <c r="F73" s="33"/>
    </row>
    <row r="74" spans="1:7" x14ac:dyDescent="0.25">
      <c r="A74" s="27" t="s">
        <v>56</v>
      </c>
      <c r="B74" s="46">
        <v>6</v>
      </c>
      <c r="C74" s="47">
        <v>3.0507557991569366E-2</v>
      </c>
      <c r="D74" s="54">
        <f t="shared" si="19"/>
        <v>0.18304534794941618</v>
      </c>
      <c r="E74" s="44"/>
      <c r="F74" s="33"/>
    </row>
    <row r="75" spans="1:7" x14ac:dyDescent="0.25">
      <c r="A75" s="27" t="s">
        <v>22</v>
      </c>
      <c r="B75" s="46">
        <v>20</v>
      </c>
      <c r="C75" s="47">
        <v>2.0718454108858038E-2</v>
      </c>
      <c r="D75" s="54">
        <f t="shared" si="19"/>
        <v>0.41436908217716073</v>
      </c>
      <c r="E75" s="44"/>
      <c r="F75" s="33"/>
    </row>
    <row r="76" spans="1:7" x14ac:dyDescent="0.25">
      <c r="A76" s="27" t="s">
        <v>373</v>
      </c>
      <c r="B76" s="46">
        <v>100</v>
      </c>
      <c r="C76" s="47">
        <v>1.2401557721396955E-2</v>
      </c>
      <c r="D76" s="54">
        <f t="shared" si="19"/>
        <v>1.2401557721396954</v>
      </c>
      <c r="E76" s="44"/>
      <c r="F76" s="33"/>
    </row>
    <row r="77" spans="1:7" x14ac:dyDescent="0.25">
      <c r="A77" s="27" t="s">
        <v>374</v>
      </c>
      <c r="B77" s="46">
        <v>400</v>
      </c>
      <c r="C77" s="47">
        <v>8.0082339727869586E-3</v>
      </c>
      <c r="D77" s="54">
        <f t="shared" si="19"/>
        <v>3.2032935891147836</v>
      </c>
      <c r="E77" s="44"/>
      <c r="F77" s="33"/>
    </row>
    <row r="78" spans="1:7" x14ac:dyDescent="0.25">
      <c r="A78" s="27" t="s">
        <v>375</v>
      </c>
      <c r="B78" s="46">
        <v>400</v>
      </c>
      <c r="C78" s="47">
        <v>6.3802226219405551E-3</v>
      </c>
      <c r="D78" s="54">
        <f t="shared" si="19"/>
        <v>2.5520890487762222</v>
      </c>
      <c r="E78" s="44"/>
      <c r="F78" s="33"/>
    </row>
    <row r="79" spans="1:7" x14ac:dyDescent="0.25">
      <c r="A79" s="27" t="s">
        <v>376</v>
      </c>
      <c r="B79" s="46">
        <v>800</v>
      </c>
      <c r="C79" s="47">
        <v>1.7545612210336528E-2</v>
      </c>
      <c r="D79" s="54">
        <f t="shared" si="19"/>
        <v>14.036489768269222</v>
      </c>
      <c r="E79" s="44"/>
      <c r="F79" s="33"/>
    </row>
    <row r="80" spans="1:7" x14ac:dyDescent="0.25">
      <c r="B80" s="48"/>
      <c r="C80" s="48"/>
      <c r="D80" s="49"/>
      <c r="E80" s="44"/>
      <c r="F80" s="33"/>
      <c r="G80" s="33"/>
    </row>
    <row r="82" spans="1:7" ht="34.5" customHeight="1" x14ac:dyDescent="0.25">
      <c r="A82" s="40" t="s">
        <v>745</v>
      </c>
      <c r="B82" s="27" t="s">
        <v>484</v>
      </c>
      <c r="C82" s="27" t="s">
        <v>57</v>
      </c>
      <c r="D82" s="27" t="s">
        <v>485</v>
      </c>
      <c r="E82" s="233" t="s">
        <v>827</v>
      </c>
      <c r="F82" s="233"/>
      <c r="G82" s="27" t="s">
        <v>16</v>
      </c>
    </row>
    <row r="83" spans="1:7" x14ac:dyDescent="0.25">
      <c r="A83" s="40"/>
      <c r="B83" s="27"/>
      <c r="C83" s="27"/>
      <c r="D83" s="27"/>
      <c r="E83" s="28" t="s">
        <v>785</v>
      </c>
      <c r="F83" s="28" t="s">
        <v>786</v>
      </c>
      <c r="G83" s="112" t="s">
        <v>694</v>
      </c>
    </row>
    <row r="84" spans="1:7" x14ac:dyDescent="0.25">
      <c r="A84" s="27" t="s">
        <v>389</v>
      </c>
      <c r="B84" s="50">
        <v>40464</v>
      </c>
      <c r="C84" s="50">
        <v>4006</v>
      </c>
      <c r="D84" s="51">
        <f t="shared" ref="D84:D104" si="20">B84/C84</f>
        <v>10.100848726909636</v>
      </c>
      <c r="E84" s="52">
        <v>0.13007439560909356</v>
      </c>
      <c r="F84" s="54">
        <f t="shared" ref="F84:F104" si="21">D84*E84</f>
        <v>1.313861793291653</v>
      </c>
      <c r="G84" s="112" t="s">
        <v>692</v>
      </c>
    </row>
    <row r="85" spans="1:7" x14ac:dyDescent="0.25">
      <c r="A85" s="27" t="s">
        <v>390</v>
      </c>
      <c r="B85" s="50">
        <v>100223</v>
      </c>
      <c r="C85" s="50">
        <v>6818</v>
      </c>
      <c r="D85" s="51">
        <f t="shared" si="20"/>
        <v>14.699765327075388</v>
      </c>
      <c r="E85" s="52">
        <v>0.12780815134134635</v>
      </c>
      <c r="F85" s="54">
        <f t="shared" si="21"/>
        <v>1.8787498316051268</v>
      </c>
    </row>
    <row r="86" spans="1:7" x14ac:dyDescent="0.25">
      <c r="A86" s="27" t="s">
        <v>391</v>
      </c>
      <c r="B86" s="50">
        <v>16585</v>
      </c>
      <c r="C86" s="50">
        <v>659</v>
      </c>
      <c r="D86" s="51">
        <f t="shared" si="20"/>
        <v>25.166919575113809</v>
      </c>
      <c r="E86" s="52">
        <v>6.9375162895094183E-2</v>
      </c>
      <c r="F86" s="54">
        <f t="shared" si="21"/>
        <v>1.745959145091255</v>
      </c>
    </row>
    <row r="87" spans="1:7" x14ac:dyDescent="0.25">
      <c r="A87" s="27" t="s">
        <v>392</v>
      </c>
      <c r="B87" s="50">
        <v>109517</v>
      </c>
      <c r="C87" s="50">
        <v>10137</v>
      </c>
      <c r="D87" s="51">
        <f t="shared" si="20"/>
        <v>10.803689454473711</v>
      </c>
      <c r="E87" s="52">
        <v>5.216435211492973E-2</v>
      </c>
      <c r="F87" s="54">
        <f t="shared" si="21"/>
        <v>0.56356746084351972</v>
      </c>
    </row>
    <row r="88" spans="1:7" x14ac:dyDescent="0.25">
      <c r="A88" s="27" t="s">
        <v>393</v>
      </c>
      <c r="B88" s="50">
        <v>56977</v>
      </c>
      <c r="C88" s="50">
        <v>6402</v>
      </c>
      <c r="D88" s="51">
        <f t="shared" si="20"/>
        <v>8.899875039050297</v>
      </c>
      <c r="E88" s="52">
        <v>0.11256070919101258</v>
      </c>
      <c r="F88" s="54">
        <f t="shared" si="21"/>
        <v>1.0017762461068922</v>
      </c>
    </row>
    <row r="89" spans="1:7" x14ac:dyDescent="0.25">
      <c r="A89" s="27" t="s">
        <v>394</v>
      </c>
      <c r="B89" s="50">
        <v>58688</v>
      </c>
      <c r="C89" s="50">
        <v>4111</v>
      </c>
      <c r="D89" s="51">
        <f t="shared" si="20"/>
        <v>14.27584529311603</v>
      </c>
      <c r="E89" s="52">
        <v>6.0836674558694855E-2</v>
      </c>
      <c r="F89" s="54">
        <f t="shared" si="21"/>
        <v>0.8684949541475756</v>
      </c>
    </row>
    <row r="90" spans="1:7" x14ac:dyDescent="0.25">
      <c r="A90" s="27" t="s">
        <v>395</v>
      </c>
      <c r="B90" s="50">
        <v>121312</v>
      </c>
      <c r="C90" s="50">
        <v>7727</v>
      </c>
      <c r="D90" s="51">
        <f t="shared" si="20"/>
        <v>15.699754108968552</v>
      </c>
      <c r="E90" s="52">
        <v>6.8411208786919989E-2</v>
      </c>
      <c r="F90" s="54">
        <f t="shared" si="21"/>
        <v>1.0740391562519527</v>
      </c>
    </row>
    <row r="91" spans="1:7" x14ac:dyDescent="0.25">
      <c r="A91" s="27" t="s">
        <v>396</v>
      </c>
      <c r="B91" s="50">
        <v>80886</v>
      </c>
      <c r="C91" s="50">
        <v>5152</v>
      </c>
      <c r="D91" s="51">
        <f t="shared" si="20"/>
        <v>15.699922360248447</v>
      </c>
      <c r="E91" s="52">
        <v>5.4792345949445986E-2</v>
      </c>
      <c r="F91" s="54">
        <f t="shared" si="21"/>
        <v>0.86023557734217548</v>
      </c>
    </row>
    <row r="92" spans="1:7" x14ac:dyDescent="0.25">
      <c r="A92" s="27" t="s">
        <v>397</v>
      </c>
      <c r="B92" s="50">
        <v>72236</v>
      </c>
      <c r="C92" s="50">
        <v>3628</v>
      </c>
      <c r="D92" s="51">
        <f t="shared" si="20"/>
        <v>19.91069459757442</v>
      </c>
      <c r="E92" s="52">
        <v>3.7905599749765033E-2</v>
      </c>
      <c r="F92" s="54">
        <f t="shared" si="21"/>
        <v>0.75472682015546488</v>
      </c>
    </row>
    <row r="93" spans="1:7" x14ac:dyDescent="0.25">
      <c r="A93" s="27" t="s">
        <v>398</v>
      </c>
      <c r="B93" s="50">
        <v>84223</v>
      </c>
      <c r="C93" s="50">
        <v>5863</v>
      </c>
      <c r="D93" s="51">
        <f t="shared" si="20"/>
        <v>14.365171413951902</v>
      </c>
      <c r="E93" s="52">
        <v>9.377559160190764E-2</v>
      </c>
      <c r="F93" s="54">
        <f t="shared" si="21"/>
        <v>1.3471024478061517</v>
      </c>
    </row>
    <row r="94" spans="1:7" x14ac:dyDescent="0.25">
      <c r="A94" s="27" t="s">
        <v>399</v>
      </c>
      <c r="B94" s="50">
        <v>433000</v>
      </c>
      <c r="C94" s="50">
        <v>70336</v>
      </c>
      <c r="D94" s="51">
        <f t="shared" si="20"/>
        <v>6.1561646951774343</v>
      </c>
      <c r="E94" s="52">
        <v>0.12364437579741616</v>
      </c>
      <c r="F94" s="54">
        <f t="shared" si="21"/>
        <v>0.76117514104130457</v>
      </c>
    </row>
    <row r="95" spans="1:7" x14ac:dyDescent="0.25">
      <c r="A95" s="132" t="s">
        <v>400</v>
      </c>
      <c r="B95" s="50">
        <v>1223000</v>
      </c>
      <c r="C95" s="50">
        <v>214500</v>
      </c>
      <c r="D95" s="51">
        <f t="shared" si="20"/>
        <v>5.701631701631702</v>
      </c>
      <c r="E95" s="52">
        <v>4.2270701610874477E-2</v>
      </c>
      <c r="F95" s="54">
        <f t="shared" si="21"/>
        <v>0.24101197235477617</v>
      </c>
    </row>
    <row r="96" spans="1:7" x14ac:dyDescent="0.25">
      <c r="A96" s="27" t="s">
        <v>401</v>
      </c>
      <c r="B96" s="50">
        <v>85022</v>
      </c>
      <c r="C96" s="50">
        <v>7591</v>
      </c>
      <c r="D96" s="51">
        <f t="shared" si="20"/>
        <v>11.20036885785799</v>
      </c>
      <c r="E96" s="52">
        <v>4.3743643922835022E-2</v>
      </c>
      <c r="F96" s="54">
        <f t="shared" si="21"/>
        <v>0.48994494712255032</v>
      </c>
    </row>
    <row r="97" spans="1:6" x14ac:dyDescent="0.25">
      <c r="A97" s="27" t="s">
        <v>402</v>
      </c>
      <c r="B97" s="50">
        <v>352878</v>
      </c>
      <c r="C97" s="50">
        <v>31507</v>
      </c>
      <c r="D97" s="51">
        <f t="shared" si="20"/>
        <v>11.199987304408545</v>
      </c>
      <c r="E97" s="52">
        <v>7.4296393700310034E-2</v>
      </c>
      <c r="F97" s="54">
        <f t="shared" si="21"/>
        <v>0.83211866620681141</v>
      </c>
    </row>
    <row r="98" spans="1:6" x14ac:dyDescent="0.25">
      <c r="A98" s="27" t="s">
        <v>403</v>
      </c>
      <c r="B98" s="50">
        <v>130715</v>
      </c>
      <c r="C98" s="50">
        <v>7123</v>
      </c>
      <c r="D98" s="51">
        <f t="shared" si="20"/>
        <v>18.35111610276569</v>
      </c>
      <c r="E98" s="52">
        <v>4.8715337923798743E-2</v>
      </c>
      <c r="F98" s="54">
        <f t="shared" si="21"/>
        <v>0.89398082222509523</v>
      </c>
    </row>
    <row r="99" spans="1:6" x14ac:dyDescent="0.25">
      <c r="A99" s="27" t="s">
        <v>404</v>
      </c>
      <c r="B99" s="50">
        <v>126152</v>
      </c>
      <c r="C99" s="50">
        <v>9419</v>
      </c>
      <c r="D99" s="51">
        <f t="shared" si="20"/>
        <v>13.393353859220724</v>
      </c>
      <c r="E99" s="52">
        <v>0.21102848660462145</v>
      </c>
      <c r="F99" s="54">
        <f t="shared" si="21"/>
        <v>2.8263791954715156</v>
      </c>
    </row>
    <row r="100" spans="1:6" x14ac:dyDescent="0.25">
      <c r="A100" s="27" t="s">
        <v>405</v>
      </c>
      <c r="B100" s="50">
        <v>50972</v>
      </c>
      <c r="C100" s="50">
        <v>6583</v>
      </c>
      <c r="D100" s="51">
        <f t="shared" si="20"/>
        <v>7.7429743278140668</v>
      </c>
      <c r="E100" s="52">
        <v>0.10425766968944573</v>
      </c>
      <c r="F100" s="54">
        <f t="shared" si="21"/>
        <v>0.80726445988309714</v>
      </c>
    </row>
    <row r="101" spans="1:6" x14ac:dyDescent="0.25">
      <c r="A101" s="27" t="s">
        <v>406</v>
      </c>
      <c r="B101" s="50">
        <v>101909</v>
      </c>
      <c r="C101" s="50">
        <v>9099</v>
      </c>
      <c r="D101" s="51">
        <f t="shared" si="20"/>
        <v>11.200021980437411</v>
      </c>
      <c r="E101" s="52">
        <v>6.2626886275435334E-2</v>
      </c>
      <c r="F101" s="54">
        <f t="shared" si="21"/>
        <v>0.70142250285122976</v>
      </c>
    </row>
    <row r="102" spans="1:6" x14ac:dyDescent="0.25">
      <c r="A102" s="27" t="s">
        <v>407</v>
      </c>
      <c r="B102" s="50">
        <v>823470</v>
      </c>
      <c r="C102" s="50">
        <v>119243</v>
      </c>
      <c r="D102" s="51">
        <f t="shared" si="20"/>
        <v>6.9058141777714415</v>
      </c>
      <c r="E102" s="52">
        <v>0.10410393751056307</v>
      </c>
      <c r="F102" s="54">
        <f t="shared" si="21"/>
        <v>0.71892244762227864</v>
      </c>
    </row>
    <row r="103" spans="1:6" x14ac:dyDescent="0.25">
      <c r="A103" s="27" t="s">
        <v>408</v>
      </c>
      <c r="B103" s="50">
        <v>82074</v>
      </c>
      <c r="C103" s="50">
        <v>7328</v>
      </c>
      <c r="D103" s="51">
        <f t="shared" si="20"/>
        <v>11.200054585152838</v>
      </c>
      <c r="E103" s="52">
        <v>9.9094644693650036E-2</v>
      </c>
      <c r="F103" s="54">
        <f t="shared" si="21"/>
        <v>1.1098654296652064</v>
      </c>
    </row>
    <row r="104" spans="1:6" x14ac:dyDescent="0.25">
      <c r="A104" s="27" t="s">
        <v>409</v>
      </c>
      <c r="B104" s="50">
        <v>161400</v>
      </c>
      <c r="C104" s="50">
        <v>14200</v>
      </c>
      <c r="D104" s="51">
        <f t="shared" si="20"/>
        <v>11.366197183098592</v>
      </c>
      <c r="E104" s="52">
        <v>5.3198012810661999E-2</v>
      </c>
      <c r="F104" s="54">
        <f t="shared" si="21"/>
        <v>0.60465910335498918</v>
      </c>
    </row>
    <row r="105" spans="1:6" x14ac:dyDescent="0.25">
      <c r="E105" s="43"/>
    </row>
    <row r="106" spans="1:6" ht="32.25" customHeight="1" x14ac:dyDescent="0.25">
      <c r="A106" s="40" t="s">
        <v>746</v>
      </c>
      <c r="B106" s="40" t="s">
        <v>486</v>
      </c>
      <c r="C106" s="233" t="s">
        <v>827</v>
      </c>
      <c r="D106" s="233"/>
      <c r="E106" s="27" t="s">
        <v>16</v>
      </c>
    </row>
    <row r="107" spans="1:6" x14ac:dyDescent="0.25">
      <c r="A107" s="27"/>
      <c r="B107" s="27"/>
      <c r="C107" s="28" t="s">
        <v>785</v>
      </c>
      <c r="D107" s="28" t="s">
        <v>786</v>
      </c>
      <c r="E107" s="112" t="s">
        <v>694</v>
      </c>
    </row>
    <row r="108" spans="1:6" x14ac:dyDescent="0.25">
      <c r="A108" s="40" t="s">
        <v>282</v>
      </c>
      <c r="B108" s="40"/>
      <c r="C108" s="27"/>
      <c r="D108" s="27"/>
      <c r="E108" s="43"/>
    </row>
    <row r="109" spans="1:6" x14ac:dyDescent="0.25">
      <c r="A109" s="27" t="s">
        <v>487</v>
      </c>
      <c r="B109" s="27">
        <v>150</v>
      </c>
      <c r="C109" s="53">
        <v>0.32431618150400005</v>
      </c>
      <c r="D109" s="52">
        <f>B109*C109</f>
        <v>48.647427225600005</v>
      </c>
      <c r="E109" s="43"/>
    </row>
    <row r="110" spans="1:6" x14ac:dyDescent="0.25">
      <c r="A110" s="27" t="s">
        <v>488</v>
      </c>
      <c r="B110" s="27">
        <v>120</v>
      </c>
      <c r="C110" s="53">
        <v>0.32431618150400005</v>
      </c>
      <c r="D110" s="52">
        <f t="shared" ref="D110:D119" si="22">B110*C110</f>
        <v>38.917941780480007</v>
      </c>
      <c r="E110" s="43"/>
    </row>
    <row r="111" spans="1:6" x14ac:dyDescent="0.25">
      <c r="A111" s="27" t="s">
        <v>489</v>
      </c>
      <c r="B111" s="27">
        <v>400</v>
      </c>
      <c r="C111" s="53">
        <v>0.4578448218176</v>
      </c>
      <c r="D111" s="52">
        <f t="shared" si="22"/>
        <v>183.13792872703999</v>
      </c>
      <c r="E111" s="43"/>
    </row>
    <row r="112" spans="1:6" x14ac:dyDescent="0.25">
      <c r="A112" s="27" t="s">
        <v>490</v>
      </c>
      <c r="B112" s="27">
        <v>150</v>
      </c>
      <c r="C112" s="53">
        <v>0.4578448218176</v>
      </c>
      <c r="D112" s="52">
        <f t="shared" si="22"/>
        <v>68.676723272640004</v>
      </c>
      <c r="E112" s="43"/>
    </row>
    <row r="113" spans="1:5" x14ac:dyDescent="0.25">
      <c r="A113" s="27" t="s">
        <v>491</v>
      </c>
      <c r="B113" s="27">
        <v>270</v>
      </c>
      <c r="C113" s="53">
        <v>0.4578448218176</v>
      </c>
      <c r="D113" s="52">
        <f t="shared" si="22"/>
        <v>123.618101890752</v>
      </c>
      <c r="E113" s="43"/>
    </row>
    <row r="114" spans="1:5" x14ac:dyDescent="0.25">
      <c r="A114" s="27" t="s">
        <v>492</v>
      </c>
      <c r="B114" s="27">
        <v>90</v>
      </c>
      <c r="C114" s="53">
        <v>0.71613551949120002</v>
      </c>
      <c r="D114" s="52">
        <f t="shared" si="22"/>
        <v>64.452196754208003</v>
      </c>
      <c r="E114" s="43"/>
    </row>
    <row r="115" spans="1:5" x14ac:dyDescent="0.25">
      <c r="A115" s="27" t="s">
        <v>493</v>
      </c>
      <c r="B115" s="27">
        <v>6</v>
      </c>
      <c r="C115" s="53">
        <v>0.82094279526409863</v>
      </c>
      <c r="D115" s="52">
        <f t="shared" si="22"/>
        <v>4.9256567715845918</v>
      </c>
      <c r="E115" s="43"/>
    </row>
    <row r="116" spans="1:5" x14ac:dyDescent="0.25">
      <c r="A116" s="27" t="s">
        <v>494</v>
      </c>
      <c r="B116" s="27">
        <v>70</v>
      </c>
      <c r="C116" s="53">
        <v>0.19573249598880002</v>
      </c>
      <c r="D116" s="52">
        <f t="shared" si="22"/>
        <v>13.701274719216002</v>
      </c>
      <c r="E116" s="43"/>
    </row>
    <row r="117" spans="1:5" x14ac:dyDescent="0.25">
      <c r="A117" s="27" t="s">
        <v>495</v>
      </c>
      <c r="B117" s="27">
        <v>160</v>
      </c>
      <c r="C117" s="53">
        <v>0.56023293419520004</v>
      </c>
      <c r="D117" s="52">
        <f t="shared" si="22"/>
        <v>89.637269471232003</v>
      </c>
      <c r="E117" s="43"/>
    </row>
    <row r="118" spans="1:5" x14ac:dyDescent="0.25">
      <c r="A118" s="27" t="s">
        <v>23</v>
      </c>
      <c r="B118" s="27">
        <v>250</v>
      </c>
      <c r="C118" s="53">
        <v>0.47419597462320001</v>
      </c>
      <c r="D118" s="52">
        <f t="shared" si="22"/>
        <v>118.5489936558</v>
      </c>
      <c r="E118" s="43"/>
    </row>
    <row r="119" spans="1:5" x14ac:dyDescent="0.25">
      <c r="A119" s="27" t="s">
        <v>24</v>
      </c>
      <c r="B119" s="27">
        <v>20</v>
      </c>
      <c r="C119" s="53">
        <v>0.74968441491223614</v>
      </c>
      <c r="D119" s="52">
        <f t="shared" si="22"/>
        <v>14.993688298244724</v>
      </c>
      <c r="E119" s="43"/>
    </row>
    <row r="120" spans="1:5" x14ac:dyDescent="0.25">
      <c r="A120" s="27"/>
      <c r="B120" s="27"/>
      <c r="C120" s="53"/>
      <c r="D120" s="52"/>
      <c r="E120" s="43"/>
    </row>
    <row r="121" spans="1:5" x14ac:dyDescent="0.25">
      <c r="A121" s="40" t="s">
        <v>283</v>
      </c>
      <c r="B121" s="27"/>
      <c r="C121" s="53"/>
      <c r="D121" s="52"/>
      <c r="E121" s="43"/>
    </row>
    <row r="122" spans="1:5" x14ac:dyDescent="0.25">
      <c r="A122" s="27" t="s">
        <v>487</v>
      </c>
      <c r="B122" s="27">
        <v>150</v>
      </c>
      <c r="C122" s="53">
        <v>1.2268902714800001</v>
      </c>
      <c r="D122" s="52">
        <f t="shared" ref="D122:D131" si="23">B122*C122</f>
        <v>184.033540722</v>
      </c>
      <c r="E122" s="43"/>
    </row>
    <row r="123" spans="1:5" x14ac:dyDescent="0.25">
      <c r="A123" s="27" t="s">
        <v>488</v>
      </c>
      <c r="B123" s="27">
        <v>120</v>
      </c>
      <c r="C123" s="53">
        <v>1.2268902714800001</v>
      </c>
      <c r="D123" s="52">
        <f t="shared" si="23"/>
        <v>147.22683257760002</v>
      </c>
      <c r="E123" s="43"/>
    </row>
    <row r="124" spans="1:5" x14ac:dyDescent="0.25">
      <c r="A124" s="27" t="s">
        <v>489</v>
      </c>
      <c r="B124" s="27">
        <v>400</v>
      </c>
      <c r="C124" s="53">
        <v>0.61689649412960001</v>
      </c>
      <c r="D124" s="52">
        <f t="shared" si="23"/>
        <v>246.75859765184001</v>
      </c>
      <c r="E124" s="43"/>
    </row>
    <row r="125" spans="1:5" x14ac:dyDescent="0.25">
      <c r="A125" s="27" t="s">
        <v>490</v>
      </c>
      <c r="B125" s="27">
        <v>150</v>
      </c>
      <c r="C125" s="53">
        <v>0.61689649412960001</v>
      </c>
      <c r="D125" s="52">
        <f t="shared" si="23"/>
        <v>92.534474119440006</v>
      </c>
      <c r="E125" s="43"/>
    </row>
    <row r="126" spans="1:5" x14ac:dyDescent="0.25">
      <c r="A126" s="27" t="s">
        <v>491</v>
      </c>
      <c r="B126" s="27">
        <v>270</v>
      </c>
      <c r="C126" s="53">
        <v>0.61689649412960001</v>
      </c>
      <c r="D126" s="52">
        <f t="shared" si="23"/>
        <v>166.56205341499199</v>
      </c>
      <c r="E126" s="43"/>
    </row>
    <row r="127" spans="1:5" x14ac:dyDescent="0.25">
      <c r="A127" s="27" t="s">
        <v>492</v>
      </c>
      <c r="B127" s="27">
        <v>90</v>
      </c>
      <c r="C127" s="53">
        <v>1.1860285967727999</v>
      </c>
      <c r="D127" s="52">
        <f t="shared" si="23"/>
        <v>106.74257370955199</v>
      </c>
      <c r="E127" s="43"/>
    </row>
    <row r="128" spans="1:5" x14ac:dyDescent="0.25">
      <c r="A128" s="27" t="s">
        <v>493</v>
      </c>
      <c r="B128" s="27">
        <v>6</v>
      </c>
      <c r="C128" s="53">
        <v>1.5546833511048099</v>
      </c>
      <c r="D128" s="52">
        <f t="shared" si="23"/>
        <v>9.3281001066288596</v>
      </c>
      <c r="E128" s="43"/>
    </row>
    <row r="129" spans="1:8" x14ac:dyDescent="0.25">
      <c r="A129" s="27" t="s">
        <v>494</v>
      </c>
      <c r="B129" s="27">
        <v>70</v>
      </c>
      <c r="C129" s="53">
        <v>1.2591152746015999</v>
      </c>
      <c r="D129" s="52">
        <f t="shared" si="23"/>
        <v>88.138069222111994</v>
      </c>
      <c r="E129" s="43"/>
    </row>
    <row r="130" spans="1:8" x14ac:dyDescent="0.25">
      <c r="A130" s="27" t="s">
        <v>495</v>
      </c>
      <c r="B130" s="27">
        <v>160</v>
      </c>
      <c r="C130" s="53">
        <v>0.77691743949680003</v>
      </c>
      <c r="D130" s="52">
        <f t="shared" si="23"/>
        <v>124.306790319488</v>
      </c>
      <c r="E130" s="43"/>
    </row>
    <row r="131" spans="1:8" x14ac:dyDescent="0.25">
      <c r="A131" s="27" t="s">
        <v>23</v>
      </c>
      <c r="B131" s="27">
        <v>250</v>
      </c>
      <c r="C131" s="53">
        <v>1.0106270829304</v>
      </c>
      <c r="D131" s="52">
        <f t="shared" si="23"/>
        <v>252.65677073260002</v>
      </c>
      <c r="E131" s="43"/>
    </row>
    <row r="132" spans="1:8" x14ac:dyDescent="0.25">
      <c r="B132" s="49"/>
      <c r="D132" s="43"/>
      <c r="E132" s="43"/>
    </row>
    <row r="133" spans="1:8" x14ac:dyDescent="0.25">
      <c r="B133" s="49"/>
      <c r="D133" s="43"/>
      <c r="E133" s="43"/>
    </row>
    <row r="134" spans="1:8" ht="36" customHeight="1" x14ac:dyDescent="0.25">
      <c r="A134" s="40" t="s">
        <v>747</v>
      </c>
      <c r="B134" s="237" t="s">
        <v>828</v>
      </c>
      <c r="C134" s="238"/>
      <c r="D134" s="239"/>
      <c r="E134" s="130" t="s">
        <v>829</v>
      </c>
      <c r="F134" s="27" t="s">
        <v>16</v>
      </c>
      <c r="G134" s="16"/>
      <c r="H134" s="16"/>
    </row>
    <row r="135" spans="1:8" ht="36" customHeight="1" x14ac:dyDescent="0.25">
      <c r="A135" s="40"/>
      <c r="B135" s="40" t="s">
        <v>801</v>
      </c>
      <c r="C135" s="40" t="s">
        <v>468</v>
      </c>
      <c r="D135" s="130" t="s">
        <v>2</v>
      </c>
      <c r="E135" s="130"/>
      <c r="F135" s="128"/>
      <c r="G135" s="16"/>
      <c r="H135" s="16"/>
    </row>
    <row r="136" spans="1:8" x14ac:dyDescent="0.25">
      <c r="A136" s="27" t="s">
        <v>496</v>
      </c>
      <c r="B136" s="27"/>
      <c r="C136" s="27"/>
      <c r="D136" s="27">
        <v>0.82799999999999996</v>
      </c>
      <c r="E136" s="30">
        <v>4.1000000000000002E-2</v>
      </c>
      <c r="F136" s="105" t="s">
        <v>702</v>
      </c>
      <c r="G136" s="16"/>
      <c r="H136" s="16"/>
    </row>
    <row r="137" spans="1:8" x14ac:dyDescent="0.25">
      <c r="A137" s="27" t="s">
        <v>497</v>
      </c>
      <c r="B137" s="27"/>
      <c r="C137" s="27"/>
      <c r="D137" s="27">
        <v>0.60799999999999998</v>
      </c>
      <c r="E137" s="30">
        <v>4.7E-2</v>
      </c>
      <c r="G137" s="16"/>
      <c r="H137" s="16"/>
    </row>
    <row r="138" spans="1:8" x14ac:dyDescent="0.25">
      <c r="A138" s="40" t="s">
        <v>327</v>
      </c>
      <c r="B138" s="116">
        <f>D138*($L$52/$Q$52)</f>
        <v>0.59156041264936399</v>
      </c>
      <c r="C138" s="116">
        <f>D138-B138</f>
        <v>0.12643958735063598</v>
      </c>
      <c r="D138" s="40">
        <f>AVERAGE(D136:D137)</f>
        <v>0.71799999999999997</v>
      </c>
      <c r="E138" s="129">
        <f>AVERAGE(E136:E137)</f>
        <v>4.3999999999999997E-2</v>
      </c>
      <c r="G138" s="43"/>
      <c r="H138" s="43"/>
    </row>
    <row r="139" spans="1:8" x14ac:dyDescent="0.25">
      <c r="A139" s="27" t="s">
        <v>498</v>
      </c>
      <c r="B139" s="27"/>
      <c r="C139" s="27"/>
      <c r="D139" s="27">
        <v>0.49099999999999999</v>
      </c>
      <c r="E139" s="30">
        <v>7.0999999999999994E-2</v>
      </c>
      <c r="G139" s="43"/>
      <c r="H139" s="43"/>
    </row>
    <row r="140" spans="1:8" x14ac:dyDescent="0.25">
      <c r="A140" s="27" t="s">
        <v>499</v>
      </c>
      <c r="B140" s="27"/>
      <c r="C140" s="27"/>
      <c r="D140" s="27">
        <v>0.35299999999999998</v>
      </c>
      <c r="E140" s="30">
        <v>0.151</v>
      </c>
      <c r="G140" s="43"/>
      <c r="H140" s="43"/>
    </row>
    <row r="141" spans="1:8" x14ac:dyDescent="0.25">
      <c r="A141" s="27" t="s">
        <v>802</v>
      </c>
      <c r="B141" s="27"/>
      <c r="C141" s="27"/>
      <c r="D141" s="27">
        <v>0.22700000000000001</v>
      </c>
      <c r="E141" s="30">
        <v>0.152</v>
      </c>
      <c r="G141" s="43"/>
      <c r="H141" s="43"/>
    </row>
    <row r="142" spans="1:8" x14ac:dyDescent="0.25">
      <c r="A142" s="40" t="s">
        <v>332</v>
      </c>
      <c r="B142" s="116">
        <f>D142*($L$49/$Q$49)</f>
        <v>0.29401382856817776</v>
      </c>
      <c r="C142" s="116">
        <f>D142-B142</f>
        <v>6.2986171431822224E-2</v>
      </c>
      <c r="D142" s="40">
        <f>AVERAGE(D139:D141)</f>
        <v>0.35699999999999998</v>
      </c>
      <c r="E142" s="129">
        <f>AVERAGE(E139:E141)</f>
        <v>0.12466666666666666</v>
      </c>
      <c r="G142" s="43"/>
      <c r="H142" s="43"/>
    </row>
    <row r="143" spans="1:8" x14ac:dyDescent="0.25">
      <c r="A143" s="27" t="s">
        <v>500</v>
      </c>
      <c r="B143" s="27"/>
      <c r="C143" s="27"/>
      <c r="D143" s="27">
        <v>0.16300000000000001</v>
      </c>
      <c r="E143" s="30">
        <v>0.54200000000000004</v>
      </c>
      <c r="G143" s="43"/>
      <c r="H143" s="43"/>
    </row>
    <row r="144" spans="1:8" x14ac:dyDescent="0.25">
      <c r="A144" s="40" t="s">
        <v>333</v>
      </c>
      <c r="B144" s="116">
        <f>D144*($L$40/$Q$40)</f>
        <v>0.13429393045791432</v>
      </c>
      <c r="C144" s="116">
        <f>D144-B144</f>
        <v>2.8706069542085683E-2</v>
      </c>
      <c r="D144" s="40">
        <f>D143</f>
        <v>0.16300000000000001</v>
      </c>
      <c r="E144" s="129">
        <f>AVERAGE(E143)</f>
        <v>0.54200000000000004</v>
      </c>
      <c r="G144" s="43"/>
      <c r="H144" s="43"/>
    </row>
    <row r="145" spans="1:5" x14ac:dyDescent="0.25">
      <c r="B145" s="49"/>
      <c r="D145" s="43"/>
      <c r="E145" s="43"/>
    </row>
    <row r="146" spans="1:5" ht="30" x14ac:dyDescent="0.25">
      <c r="A146" s="40" t="s">
        <v>748</v>
      </c>
      <c r="B146" s="130" t="s">
        <v>829</v>
      </c>
      <c r="C146" s="27" t="s">
        <v>16</v>
      </c>
      <c r="D146" s="43"/>
      <c r="E146" s="43"/>
    </row>
    <row r="147" spans="1:5" x14ac:dyDescent="0.25">
      <c r="A147" s="27" t="s">
        <v>501</v>
      </c>
      <c r="B147" s="30">
        <v>2.1</v>
      </c>
      <c r="C147" s="105" t="s">
        <v>700</v>
      </c>
      <c r="D147" s="43"/>
      <c r="E147" s="43"/>
    </row>
    <row r="148" spans="1:5" x14ac:dyDescent="0.25">
      <c r="A148" s="40" t="s">
        <v>328</v>
      </c>
      <c r="B148" s="129">
        <f>AVERAGE(B147:B147)</f>
        <v>2.1</v>
      </c>
      <c r="D148" s="43"/>
      <c r="E148" s="43"/>
    </row>
    <row r="149" spans="1:5" x14ac:dyDescent="0.25">
      <c r="A149" s="27" t="s">
        <v>502</v>
      </c>
      <c r="B149" s="30">
        <v>0.97</v>
      </c>
      <c r="D149" s="43"/>
      <c r="E149" s="43"/>
    </row>
    <row r="150" spans="1:5" x14ac:dyDescent="0.25">
      <c r="A150" s="40" t="s">
        <v>329</v>
      </c>
      <c r="B150" s="129">
        <f>AVERAGE(B149:B149)</f>
        <v>0.97</v>
      </c>
      <c r="D150" s="43"/>
      <c r="E150" s="43"/>
    </row>
    <row r="151" spans="1:5" x14ac:dyDescent="0.25">
      <c r="A151" s="27" t="s">
        <v>503</v>
      </c>
      <c r="B151" s="30">
        <v>0.74</v>
      </c>
      <c r="D151" s="43"/>
      <c r="E151" s="43"/>
    </row>
    <row r="152" spans="1:5" x14ac:dyDescent="0.25">
      <c r="A152" s="40" t="s">
        <v>504</v>
      </c>
      <c r="B152" s="129">
        <f>AVERAGE(B151:B151)</f>
        <v>0.74</v>
      </c>
      <c r="D152" s="43"/>
      <c r="E152" s="43"/>
    </row>
    <row r="153" spans="1:5" x14ac:dyDescent="0.25">
      <c r="A153" s="40" t="s">
        <v>825</v>
      </c>
      <c r="B153" s="129">
        <f>AVERAGE(B152,B150,B148)</f>
        <v>1.27</v>
      </c>
      <c r="D153" s="43"/>
      <c r="E153" s="43"/>
    </row>
    <row r="154" spans="1:5" x14ac:dyDescent="0.25">
      <c r="B154" s="49"/>
      <c r="D154" s="43"/>
      <c r="E154" s="43"/>
    </row>
    <row r="155" spans="1:5" ht="30" x14ac:dyDescent="0.25">
      <c r="A155" s="40" t="s">
        <v>749</v>
      </c>
      <c r="B155" s="130" t="s">
        <v>829</v>
      </c>
      <c r="C155" s="27" t="s">
        <v>16</v>
      </c>
      <c r="E155" s="43"/>
    </row>
    <row r="156" spans="1:5" x14ac:dyDescent="0.25">
      <c r="A156" s="27" t="s">
        <v>505</v>
      </c>
      <c r="B156" s="27">
        <v>2.4199999999999999E-2</v>
      </c>
      <c r="C156" s="105" t="s">
        <v>698</v>
      </c>
      <c r="E156" s="43"/>
    </row>
    <row r="157" spans="1:5" x14ac:dyDescent="0.25">
      <c r="A157" s="27" t="s">
        <v>506</v>
      </c>
      <c r="B157" s="27">
        <v>2.23E-2</v>
      </c>
      <c r="E157" s="43"/>
    </row>
    <row r="158" spans="1:5" x14ac:dyDescent="0.25">
      <c r="A158" s="27" t="s">
        <v>507</v>
      </c>
      <c r="B158" s="27">
        <v>7.6E-3</v>
      </c>
      <c r="E158" s="43"/>
    </row>
    <row r="159" spans="1:5" x14ac:dyDescent="0.25">
      <c r="A159" s="27" t="s">
        <v>508</v>
      </c>
      <c r="B159" s="27">
        <v>7.0000000000000001E-3</v>
      </c>
      <c r="E159" s="43"/>
    </row>
    <row r="160" spans="1:5" x14ac:dyDescent="0.25">
      <c r="A160" s="40" t="s">
        <v>509</v>
      </c>
      <c r="B160" s="129">
        <f>AVERAGE(B156:B159)</f>
        <v>1.5275E-2</v>
      </c>
      <c r="E160" s="43"/>
    </row>
    <row r="161" spans="1:5" x14ac:dyDescent="0.25">
      <c r="E161" s="43"/>
    </row>
    <row r="162" spans="1:5" ht="30" x14ac:dyDescent="0.25">
      <c r="A162" s="40" t="s">
        <v>750</v>
      </c>
      <c r="B162" s="27"/>
      <c r="C162" s="130" t="s">
        <v>829</v>
      </c>
      <c r="D162" s="27" t="s">
        <v>16</v>
      </c>
      <c r="E162" s="43"/>
    </row>
    <row r="163" spans="1:5" x14ac:dyDescent="0.25">
      <c r="A163" s="27" t="s">
        <v>433</v>
      </c>
      <c r="B163" s="27" t="s">
        <v>510</v>
      </c>
      <c r="C163" s="27"/>
      <c r="D163" s="105" t="s">
        <v>696</v>
      </c>
      <c r="E163" s="43"/>
    </row>
    <row r="164" spans="1:5" x14ac:dyDescent="0.25">
      <c r="A164" s="27" t="s">
        <v>511</v>
      </c>
      <c r="B164" s="27" t="s">
        <v>512</v>
      </c>
      <c r="C164" s="30">
        <v>1.06E-2</v>
      </c>
      <c r="E164" s="43"/>
    </row>
    <row r="165" spans="1:5" x14ac:dyDescent="0.25">
      <c r="A165" s="27" t="s">
        <v>511</v>
      </c>
      <c r="B165" s="27" t="s">
        <v>513</v>
      </c>
      <c r="C165" s="30">
        <v>8.5000000000000006E-3</v>
      </c>
      <c r="E165" s="43"/>
    </row>
    <row r="166" spans="1:5" x14ac:dyDescent="0.25">
      <c r="A166" s="27" t="s">
        <v>514</v>
      </c>
      <c r="B166" s="27" t="s">
        <v>512</v>
      </c>
      <c r="C166" s="30">
        <v>5.1999999999999998E-3</v>
      </c>
      <c r="E166" s="43"/>
    </row>
    <row r="167" spans="1:5" x14ac:dyDescent="0.25">
      <c r="A167" s="27" t="s">
        <v>514</v>
      </c>
      <c r="B167" s="27" t="s">
        <v>513</v>
      </c>
      <c r="C167" s="30">
        <v>4.1999999999999997E-3</v>
      </c>
      <c r="E167" s="43"/>
    </row>
    <row r="168" spans="1:5" x14ac:dyDescent="0.25">
      <c r="A168" s="27" t="s">
        <v>515</v>
      </c>
      <c r="B168" s="27" t="s">
        <v>512</v>
      </c>
      <c r="C168" s="30">
        <v>2.9000000000000001E-2</v>
      </c>
      <c r="E168" s="43"/>
    </row>
    <row r="169" spans="1:5" x14ac:dyDescent="0.25">
      <c r="A169" s="27" t="s">
        <v>515</v>
      </c>
      <c r="B169" s="27" t="s">
        <v>513</v>
      </c>
      <c r="C169" s="30">
        <v>0.02</v>
      </c>
      <c r="E169" s="43"/>
    </row>
    <row r="170" spans="1:5" x14ac:dyDescent="0.25">
      <c r="A170" s="27" t="s">
        <v>516</v>
      </c>
      <c r="B170" s="27" t="s">
        <v>512</v>
      </c>
      <c r="C170" s="30">
        <v>2.4E-2</v>
      </c>
      <c r="E170" s="43"/>
    </row>
    <row r="171" spans="1:5" x14ac:dyDescent="0.25">
      <c r="A171" s="27" t="s">
        <v>516</v>
      </c>
      <c r="B171" s="27" t="s">
        <v>513</v>
      </c>
      <c r="C171" s="30">
        <v>1.7000000000000001E-2</v>
      </c>
      <c r="E171" s="43"/>
    </row>
    <row r="172" spans="1:5" x14ac:dyDescent="0.25">
      <c r="A172" s="27" t="s">
        <v>517</v>
      </c>
      <c r="B172" s="27" t="s">
        <v>512</v>
      </c>
      <c r="C172" s="30">
        <v>2.1000000000000001E-2</v>
      </c>
      <c r="E172" s="43"/>
    </row>
    <row r="173" spans="1:5" x14ac:dyDescent="0.25">
      <c r="A173" s="27" t="s">
        <v>517</v>
      </c>
      <c r="B173" s="27" t="s">
        <v>513</v>
      </c>
      <c r="C173" s="30">
        <v>1.4999999999999999E-2</v>
      </c>
      <c r="E173" s="43"/>
    </row>
    <row r="174" spans="1:5" x14ac:dyDescent="0.25">
      <c r="A174" s="27" t="s">
        <v>518</v>
      </c>
      <c r="B174" s="27" t="s">
        <v>512</v>
      </c>
      <c r="C174" s="30">
        <v>1.6E-2</v>
      </c>
      <c r="E174" s="43"/>
    </row>
    <row r="175" spans="1:5" x14ac:dyDescent="0.25">
      <c r="A175" s="27" t="s">
        <v>518</v>
      </c>
      <c r="B175" s="27" t="s">
        <v>513</v>
      </c>
      <c r="C175" s="30">
        <v>1.0999999999999999E-2</v>
      </c>
      <c r="E175" s="43"/>
    </row>
    <row r="176" spans="1:5" x14ac:dyDescent="0.25">
      <c r="A176" s="27" t="s">
        <v>519</v>
      </c>
      <c r="B176" s="27" t="s">
        <v>512</v>
      </c>
      <c r="C176" s="30">
        <v>1.2E-2</v>
      </c>
      <c r="E176" s="43"/>
    </row>
    <row r="177" spans="1:11" x14ac:dyDescent="0.25">
      <c r="A177" s="27" t="s">
        <v>519</v>
      </c>
      <c r="B177" s="27" t="s">
        <v>513</v>
      </c>
      <c r="C177" s="30">
        <v>8.0000000000000002E-3</v>
      </c>
      <c r="E177" s="43"/>
    </row>
    <row r="178" spans="1:11" x14ac:dyDescent="0.25">
      <c r="A178" s="27" t="s">
        <v>520</v>
      </c>
      <c r="B178" s="27" t="s">
        <v>512</v>
      </c>
      <c r="C178" s="30">
        <v>8.9999999999999993E-3</v>
      </c>
      <c r="E178" s="43"/>
    </row>
    <row r="179" spans="1:11" x14ac:dyDescent="0.25">
      <c r="A179" s="27" t="s">
        <v>520</v>
      </c>
      <c r="B179" s="27" t="s">
        <v>513</v>
      </c>
      <c r="C179" s="30">
        <v>6.0000000000000001E-3</v>
      </c>
      <c r="E179" s="43"/>
    </row>
    <row r="180" spans="1:11" x14ac:dyDescent="0.25">
      <c r="A180" s="40" t="s">
        <v>521</v>
      </c>
      <c r="B180" s="27"/>
      <c r="C180" s="54">
        <f>AVERAGE(C164:C179)</f>
        <v>1.3531250000000005E-2</v>
      </c>
      <c r="E180" s="43"/>
    </row>
    <row r="181" spans="1:11" x14ac:dyDescent="0.25">
      <c r="E181" s="43"/>
    </row>
    <row r="182" spans="1:11" ht="29.25" customHeight="1" x14ac:dyDescent="0.25">
      <c r="A182" s="40" t="s">
        <v>751</v>
      </c>
      <c r="B182" s="233" t="s">
        <v>787</v>
      </c>
      <c r="C182" s="234"/>
      <c r="D182" s="233" t="s">
        <v>788</v>
      </c>
      <c r="E182" s="234"/>
      <c r="F182" s="233" t="s">
        <v>789</v>
      </c>
      <c r="G182" s="234"/>
      <c r="H182" s="233" t="s">
        <v>830</v>
      </c>
      <c r="I182" s="234"/>
      <c r="J182" s="234"/>
    </row>
    <row r="183" spans="1:11" ht="30" x14ac:dyDescent="0.25">
      <c r="A183" s="27"/>
      <c r="B183" s="28" t="s">
        <v>468</v>
      </c>
      <c r="C183" s="28" t="s">
        <v>469</v>
      </c>
      <c r="D183" s="28" t="s">
        <v>468</v>
      </c>
      <c r="E183" s="28" t="s">
        <v>469</v>
      </c>
      <c r="F183" s="28" t="s">
        <v>468</v>
      </c>
      <c r="G183" s="28" t="s">
        <v>469</v>
      </c>
      <c r="H183" s="29" t="s">
        <v>469</v>
      </c>
      <c r="I183" s="29" t="s">
        <v>468</v>
      </c>
      <c r="J183" s="29" t="s">
        <v>718</v>
      </c>
      <c r="K183" s="128" t="s">
        <v>16</v>
      </c>
    </row>
    <row r="184" spans="1:11" x14ac:dyDescent="0.25">
      <c r="A184" s="27" t="s">
        <v>439</v>
      </c>
      <c r="B184" s="31">
        <v>4.1167085870952578</v>
      </c>
      <c r="C184" s="31">
        <v>22.997723010477884</v>
      </c>
      <c r="D184" s="31">
        <v>6.9386742602708506E-3</v>
      </c>
      <c r="E184" s="31">
        <v>2.9999999999999997E-4</v>
      </c>
      <c r="F184" s="31">
        <v>1.7055505136479485E-3</v>
      </c>
      <c r="G184" s="31">
        <v>1.1926470178775851E-3</v>
      </c>
      <c r="H184" s="54">
        <f>C184+(E184*$B$8)+(G184*$B$9)</f>
        <v>23.360631821805406</v>
      </c>
      <c r="I184" s="54">
        <f>B184+(D184*$B$8)+(F184*$B$9)</f>
        <v>4.7984294966691179</v>
      </c>
      <c r="J184" s="54">
        <f t="shared" ref="J184:J205" si="24">I184+H184</f>
        <v>28.159061318474524</v>
      </c>
      <c r="K184" s="105" t="s">
        <v>694</v>
      </c>
    </row>
    <row r="185" spans="1:11" x14ac:dyDescent="0.25">
      <c r="A185" s="27" t="s">
        <v>440</v>
      </c>
      <c r="B185" s="31">
        <v>3.3534883360855559</v>
      </c>
      <c r="C185" s="31">
        <v>18.734043044465661</v>
      </c>
      <c r="D185" s="31">
        <v>5.6522735839637768E-3</v>
      </c>
      <c r="E185" s="31">
        <v>1E-4</v>
      </c>
      <c r="F185" s="31">
        <v>1.3893487073756716E-3</v>
      </c>
      <c r="G185" s="31">
        <v>7.894850605887065E-4</v>
      </c>
      <c r="H185" s="54">
        <f t="shared" ref="H185:H205" si="25">C185+(E185*$B$8)+(G185*$B$9)</f>
        <v>18.971809592521097</v>
      </c>
      <c r="I185" s="54">
        <f t="shared" ref="I185:I205" si="26">B185+(D185*$B$8)+(F185*$B$9)</f>
        <v>3.9088210904826006</v>
      </c>
      <c r="J185" s="54">
        <f t="shared" si="24"/>
        <v>22.880630683003698</v>
      </c>
    </row>
    <row r="186" spans="1:11" x14ac:dyDescent="0.25">
      <c r="A186" s="27" t="s">
        <v>441</v>
      </c>
      <c r="B186" s="31">
        <v>7.3656450143399628</v>
      </c>
      <c r="C186" s="31">
        <v>41.147693660974262</v>
      </c>
      <c r="D186" s="31">
        <v>1.2414726568575162E-2</v>
      </c>
      <c r="E186" s="31">
        <v>2.0000000000000001E-4</v>
      </c>
      <c r="F186" s="31">
        <v>3.0515834122764652E-3</v>
      </c>
      <c r="G186" s="31">
        <v>1.9653950018758207E-3</v>
      </c>
      <c r="H186" s="54">
        <f t="shared" si="25"/>
        <v>41.738381371533258</v>
      </c>
      <c r="I186" s="54">
        <f t="shared" si="26"/>
        <v>8.5853850354127292</v>
      </c>
      <c r="J186" s="54">
        <f t="shared" si="24"/>
        <v>50.323766406945985</v>
      </c>
    </row>
    <row r="187" spans="1:11" x14ac:dyDescent="0.25">
      <c r="A187" s="27" t="s">
        <v>442</v>
      </c>
      <c r="B187" s="31">
        <v>56.329839875361593</v>
      </c>
      <c r="C187" s="31">
        <v>314.68296268019566</v>
      </c>
      <c r="D187" s="31">
        <v>9.4943424281614314E-2</v>
      </c>
      <c r="E187" s="31">
        <v>7.0000000000000001E-3</v>
      </c>
      <c r="F187" s="31">
        <v>2.3337427291864461E-2</v>
      </c>
      <c r="G187" s="31">
        <v>1.9250000000000003E-2</v>
      </c>
      <c r="H187" s="54">
        <f t="shared" si="25"/>
        <v>320.59446268019565</v>
      </c>
      <c r="I187" s="54">
        <f t="shared" si="26"/>
        <v>65.657978815377561</v>
      </c>
      <c r="J187" s="54">
        <f t="shared" si="24"/>
        <v>386.25244149557318</v>
      </c>
    </row>
    <row r="188" spans="1:11" x14ac:dyDescent="0.25">
      <c r="A188" s="27" t="s">
        <v>443</v>
      </c>
      <c r="B188" s="31">
        <v>2.5814850182774607</v>
      </c>
      <c r="C188" s="31">
        <v>14.421297050791159</v>
      </c>
      <c r="D188" s="31">
        <v>4.3510691297766538E-3</v>
      </c>
      <c r="E188" s="31">
        <v>2.0000000000000001E-4</v>
      </c>
      <c r="F188" s="31">
        <v>1.0695080804843298E-3</v>
      </c>
      <c r="G188" s="31">
        <v>5.2364698673489443E-4</v>
      </c>
      <c r="H188" s="54">
        <f t="shared" si="25"/>
        <v>14.582343852838159</v>
      </c>
      <c r="I188" s="54">
        <f t="shared" si="26"/>
        <v>3.0089751545062073</v>
      </c>
      <c r="J188" s="54">
        <f t="shared" si="24"/>
        <v>17.591319007344367</v>
      </c>
    </row>
    <row r="189" spans="1:11" x14ac:dyDescent="0.25">
      <c r="A189" s="27" t="s">
        <v>444</v>
      </c>
      <c r="B189" s="31">
        <v>3.2798662209404679</v>
      </c>
      <c r="C189" s="31">
        <v>18.322757918076157</v>
      </c>
      <c r="D189" s="31">
        <v>5.5281841896002168E-3</v>
      </c>
      <c r="E189" s="31">
        <v>1E-4</v>
      </c>
      <c r="F189" s="31">
        <v>1.3588470982272445E-3</v>
      </c>
      <c r="G189" s="31">
        <v>6.9081556305979866E-4</v>
      </c>
      <c r="H189" s="54">
        <f t="shared" si="25"/>
        <v>18.531120955867976</v>
      </c>
      <c r="I189" s="54">
        <f t="shared" si="26"/>
        <v>3.8230072609521923</v>
      </c>
      <c r="J189" s="54">
        <f t="shared" si="24"/>
        <v>22.354128216820168</v>
      </c>
    </row>
    <row r="190" spans="1:11" x14ac:dyDescent="0.25">
      <c r="A190" s="27" t="s">
        <v>445</v>
      </c>
      <c r="B190" s="31">
        <v>1.4610437890288037</v>
      </c>
      <c r="C190" s="31">
        <v>8.1620254762730475</v>
      </c>
      <c r="D190" s="31">
        <v>2.4625757975295266E-3</v>
      </c>
      <c r="E190" s="31">
        <v>1E-4</v>
      </c>
      <c r="F190" s="31">
        <v>6.0530978380436923E-4</v>
      </c>
      <c r="G190" s="31">
        <v>4.236292397200051E-4</v>
      </c>
      <c r="H190" s="54">
        <f t="shared" si="25"/>
        <v>8.2907669897096081</v>
      </c>
      <c r="I190" s="54">
        <f t="shared" si="26"/>
        <v>1.7029904995407439</v>
      </c>
      <c r="J190" s="54">
        <f t="shared" si="24"/>
        <v>9.9937574892503527</v>
      </c>
    </row>
    <row r="191" spans="1:11" x14ac:dyDescent="0.25">
      <c r="A191" s="27" t="s">
        <v>446</v>
      </c>
      <c r="B191" s="31">
        <v>2.0802165087181006</v>
      </c>
      <c r="C191" s="31">
        <v>11.620993339020437</v>
      </c>
      <c r="D191" s="31">
        <v>3.5061856916662011E-3</v>
      </c>
      <c r="E191" s="31">
        <v>1E-4</v>
      </c>
      <c r="F191" s="31">
        <v>8.618327627233144E-4</v>
      </c>
      <c r="G191" s="31">
        <v>5.9723692143997013E-4</v>
      </c>
      <c r="H191" s="54">
        <f t="shared" si="25"/>
        <v>11.801469941609547</v>
      </c>
      <c r="I191" s="54">
        <f t="shared" si="26"/>
        <v>2.4246973143013033</v>
      </c>
      <c r="J191" s="54">
        <f t="shared" si="24"/>
        <v>14.22616725591085</v>
      </c>
    </row>
    <row r="192" spans="1:11" x14ac:dyDescent="0.25">
      <c r="A192" s="27" t="s">
        <v>447</v>
      </c>
      <c r="B192" s="31">
        <v>4.376668297802266</v>
      </c>
      <c r="C192" s="31">
        <v>24.449970915385368</v>
      </c>
      <c r="D192" s="31">
        <v>7.3768339490679902E-3</v>
      </c>
      <c r="E192" s="31">
        <v>2.0000000000000001E-4</v>
      </c>
      <c r="F192" s="31">
        <v>1.8132517047193702E-3</v>
      </c>
      <c r="G192" s="31">
        <v>1.2630180032483134E-3</v>
      </c>
      <c r="H192" s="54">
        <f t="shared" si="25"/>
        <v>24.831350280353366</v>
      </c>
      <c r="I192" s="54">
        <f t="shared" si="26"/>
        <v>5.1014381545353382</v>
      </c>
      <c r="J192" s="54">
        <f t="shared" si="24"/>
        <v>29.932788434888703</v>
      </c>
    </row>
    <row r="193" spans="1:12" x14ac:dyDescent="0.25">
      <c r="A193" s="27" t="s">
        <v>448</v>
      </c>
      <c r="B193" s="31">
        <v>6.8184266579564801</v>
      </c>
      <c r="C193" s="31">
        <v>38.090694138150113</v>
      </c>
      <c r="D193" s="31">
        <v>1.1492395088497063E-2</v>
      </c>
      <c r="E193" s="31">
        <v>2.9999999999999997E-4</v>
      </c>
      <c r="F193" s="31">
        <v>2.8248710936700189E-3</v>
      </c>
      <c r="G193" s="31">
        <v>2.0301916347991462E-3</v>
      </c>
      <c r="H193" s="54">
        <f t="shared" si="25"/>
        <v>38.703191245320255</v>
      </c>
      <c r="I193" s="54">
        <f t="shared" si="26"/>
        <v>7.9475481210825727</v>
      </c>
      <c r="J193" s="54">
        <f t="shared" si="24"/>
        <v>46.650739366402831</v>
      </c>
    </row>
    <row r="194" spans="1:12" x14ac:dyDescent="0.25">
      <c r="A194" s="27" t="s">
        <v>449</v>
      </c>
      <c r="B194" s="31">
        <v>3.061339340142808</v>
      </c>
      <c r="C194" s="31">
        <v>17.101971804946306</v>
      </c>
      <c r="D194" s="31">
        <v>5.1598591525254187E-3</v>
      </c>
      <c r="E194" s="31">
        <v>2.0000000000000001E-4</v>
      </c>
      <c r="F194" s="31">
        <v>1.2683115099277299E-3</v>
      </c>
      <c r="G194" s="31">
        <v>8.8508218888664269E-4</v>
      </c>
      <c r="H194" s="54">
        <f t="shared" si="25"/>
        <v>17.370726297234523</v>
      </c>
      <c r="I194" s="54">
        <f t="shared" si="26"/>
        <v>3.5682926489144067</v>
      </c>
      <c r="J194" s="54">
        <f t="shared" si="24"/>
        <v>20.939018946148931</v>
      </c>
    </row>
    <row r="195" spans="1:12" x14ac:dyDescent="0.25">
      <c r="A195" s="27" t="s">
        <v>450</v>
      </c>
      <c r="B195" s="31">
        <v>4.0209153698958016</v>
      </c>
      <c r="C195" s="31">
        <v>22.462580473952098</v>
      </c>
      <c r="D195" s="31">
        <v>6.7772156783896887E-3</v>
      </c>
      <c r="E195" s="31">
        <v>2.0000000000000001E-4</v>
      </c>
      <c r="F195" s="31">
        <v>1.6658634269032919E-3</v>
      </c>
      <c r="G195" s="31">
        <v>1.0779209428902496E-3</v>
      </c>
      <c r="H195" s="54">
        <f t="shared" si="25"/>
        <v>22.78880091493339</v>
      </c>
      <c r="I195" s="54">
        <f t="shared" si="26"/>
        <v>4.6867730630727245</v>
      </c>
      <c r="J195" s="54">
        <f t="shared" si="24"/>
        <v>27.475573978006114</v>
      </c>
    </row>
    <row r="196" spans="1:12" x14ac:dyDescent="0.25">
      <c r="A196" s="27" t="s">
        <v>451</v>
      </c>
      <c r="B196" s="31">
        <v>1.5512524218760302</v>
      </c>
      <c r="C196" s="31">
        <v>8.6659700979248413</v>
      </c>
      <c r="D196" s="31">
        <v>2.6146216141203307E-3</v>
      </c>
      <c r="E196" s="31">
        <v>8.0000000000000007E-5</v>
      </c>
      <c r="F196" s="31">
        <v>6.4268317976694971E-4</v>
      </c>
      <c r="G196" s="31">
        <v>3.46131923562132E-4</v>
      </c>
      <c r="H196" s="54">
        <f t="shared" si="25"/>
        <v>8.7711174111463581</v>
      </c>
      <c r="I196" s="54">
        <f t="shared" si="26"/>
        <v>1.8081375497995895</v>
      </c>
      <c r="J196" s="54">
        <f t="shared" si="24"/>
        <v>10.579254960945947</v>
      </c>
    </row>
    <row r="197" spans="1:12" x14ac:dyDescent="0.25">
      <c r="A197" s="27" t="s">
        <v>452</v>
      </c>
      <c r="B197" s="31">
        <v>3.0405654594051348</v>
      </c>
      <c r="C197" s="31">
        <v>16.985919880222912</v>
      </c>
      <c r="D197" s="31">
        <v>5.124844968618333E-3</v>
      </c>
      <c r="E197" s="31">
        <v>7.0000000000000007E-5</v>
      </c>
      <c r="F197" s="31">
        <v>1.2597049004937596E-3</v>
      </c>
      <c r="G197" s="31">
        <v>6.8550300318995672E-4</v>
      </c>
      <c r="H197" s="54">
        <f t="shared" si="25"/>
        <v>17.191949775173519</v>
      </c>
      <c r="I197" s="54">
        <f t="shared" si="26"/>
        <v>3.5440786439677336</v>
      </c>
      <c r="J197" s="54">
        <f t="shared" si="24"/>
        <v>20.736028419141252</v>
      </c>
    </row>
    <row r="198" spans="1:12" x14ac:dyDescent="0.25">
      <c r="A198" s="27" t="s">
        <v>453</v>
      </c>
      <c r="B198" s="31">
        <v>7.2956387027275502</v>
      </c>
      <c r="C198" s="31">
        <v>40.756607984301809</v>
      </c>
      <c r="D198" s="31">
        <v>1.229673157763404E-2</v>
      </c>
      <c r="E198" s="31">
        <v>2.9999999999999997E-4</v>
      </c>
      <c r="F198" s="31">
        <v>3.0225798289032261E-3</v>
      </c>
      <c r="G198" s="31">
        <v>1.6247912478619295E-3</v>
      </c>
      <c r="H198" s="54">
        <f t="shared" si="25"/>
        <v>41.248295776164667</v>
      </c>
      <c r="I198" s="54">
        <f t="shared" si="26"/>
        <v>8.5037857811815627</v>
      </c>
      <c r="J198" s="54">
        <f t="shared" si="24"/>
        <v>49.75208155734623</v>
      </c>
    </row>
    <row r="199" spans="1:12" x14ac:dyDescent="0.25">
      <c r="A199" s="27" t="s">
        <v>454</v>
      </c>
      <c r="B199" s="31">
        <v>55.715332531266746</v>
      </c>
      <c r="C199" s="31">
        <v>311.25005763277534</v>
      </c>
      <c r="D199" s="31">
        <v>9.3907677834905792E-2</v>
      </c>
      <c r="E199" s="31">
        <v>7.0000000000000001E-3</v>
      </c>
      <c r="F199" s="31">
        <v>2.3082837175953212E-2</v>
      </c>
      <c r="G199" s="31">
        <v>1.9039999999999998E-2</v>
      </c>
      <c r="H199" s="54">
        <f t="shared" si="25"/>
        <v>317.09897763277536</v>
      </c>
      <c r="I199" s="54">
        <f t="shared" si="26"/>
        <v>64.941709955573458</v>
      </c>
      <c r="J199" s="54">
        <f t="shared" si="24"/>
        <v>382.04068758834882</v>
      </c>
    </row>
    <row r="200" spans="1:12" x14ac:dyDescent="0.25">
      <c r="A200" s="27" t="s">
        <v>455</v>
      </c>
      <c r="B200" s="31">
        <v>1.8253472864755356</v>
      </c>
      <c r="C200" s="31">
        <v>10.197183114657134</v>
      </c>
      <c r="D200" s="31">
        <v>3.0766059741089875E-3</v>
      </c>
      <c r="E200" s="31">
        <v>1E-4</v>
      </c>
      <c r="F200" s="31">
        <v>7.5624055873017772E-4</v>
      </c>
      <c r="G200" s="31">
        <v>5.285E-4</v>
      </c>
      <c r="H200" s="54">
        <f t="shared" si="25"/>
        <v>10.357176114657134</v>
      </c>
      <c r="I200" s="54">
        <f t="shared" si="26"/>
        <v>2.127622122329853</v>
      </c>
      <c r="J200" s="54">
        <f t="shared" si="24"/>
        <v>12.484798236986988</v>
      </c>
    </row>
    <row r="201" spans="1:12" x14ac:dyDescent="0.25">
      <c r="A201" s="27" t="s">
        <v>456</v>
      </c>
      <c r="B201" s="31">
        <v>5.6653850739774736</v>
      </c>
      <c r="C201" s="31">
        <v>31.649302816200247</v>
      </c>
      <c r="D201" s="31">
        <v>9.5489541597763208E-3</v>
      </c>
      <c r="E201" s="31">
        <v>2.9999999999999997E-4</v>
      </c>
      <c r="F201" s="31">
        <v>2.3471664847070492E-3</v>
      </c>
      <c r="G201" s="31">
        <v>1.6718659279295119E-3</v>
      </c>
      <c r="H201" s="54">
        <f t="shared" si="25"/>
        <v>32.155018862723239</v>
      </c>
      <c r="I201" s="54">
        <f t="shared" si="26"/>
        <v>6.603564540414582</v>
      </c>
      <c r="J201" s="54">
        <f t="shared" si="24"/>
        <v>38.75858340313782</v>
      </c>
    </row>
    <row r="202" spans="1:12" x14ac:dyDescent="0.25">
      <c r="A202" s="27" t="s">
        <v>457</v>
      </c>
      <c r="B202" s="31">
        <v>11.840688766555942</v>
      </c>
      <c r="C202" s="31">
        <v>66.147232612029811</v>
      </c>
      <c r="D202" s="31">
        <v>1.995737143647346E-2</v>
      </c>
      <c r="E202" s="31">
        <v>5.0000000000000001E-4</v>
      </c>
      <c r="F202" s="31">
        <v>4.9055920234554323E-3</v>
      </c>
      <c r="G202" s="31">
        <v>3.576750200857317E-3</v>
      </c>
      <c r="H202" s="54">
        <f t="shared" si="25"/>
        <v>67.225604171885294</v>
      </c>
      <c r="I202" s="54">
        <f t="shared" si="26"/>
        <v>13.801489475457497</v>
      </c>
      <c r="J202" s="54">
        <f t="shared" si="24"/>
        <v>81.027093647342795</v>
      </c>
    </row>
    <row r="203" spans="1:12" x14ac:dyDescent="0.25">
      <c r="A203" s="27" t="s">
        <v>458</v>
      </c>
      <c r="B203" s="31">
        <v>3.1936553189198058</v>
      </c>
      <c r="C203" s="31">
        <v>17.841146357964831</v>
      </c>
      <c r="D203" s="31">
        <v>5.3828765113543824E-3</v>
      </c>
      <c r="E203" s="31">
        <v>2.0000000000000001E-4</v>
      </c>
      <c r="F203" s="31">
        <v>1.3231299603457063E-3</v>
      </c>
      <c r="G203" s="31">
        <v>9.2158394560424239E-4</v>
      </c>
      <c r="H203" s="54">
        <f t="shared" si="25"/>
        <v>18.120778373754895</v>
      </c>
      <c r="I203" s="54">
        <f t="shared" si="26"/>
        <v>3.7225199598866858</v>
      </c>
      <c r="J203" s="54">
        <f t="shared" si="24"/>
        <v>21.843298333641581</v>
      </c>
    </row>
    <row r="204" spans="1:12" x14ac:dyDescent="0.25">
      <c r="A204" s="27" t="s">
        <v>459</v>
      </c>
      <c r="B204" s="31">
        <v>4.9920752139657214</v>
      </c>
      <c r="C204" s="31">
        <v>27.88790136327404</v>
      </c>
      <c r="D204" s="31">
        <v>8.4140966161806528E-3</v>
      </c>
      <c r="E204" s="31">
        <v>2.0000000000000001E-4</v>
      </c>
      <c r="F204" s="31">
        <v>2.0682145129335126E-3</v>
      </c>
      <c r="G204" s="31">
        <v>1.4691126754606638E-3</v>
      </c>
      <c r="H204" s="54">
        <f t="shared" si="25"/>
        <v>28.330696940561317</v>
      </c>
      <c r="I204" s="54">
        <f t="shared" si="26"/>
        <v>5.8187555542244249</v>
      </c>
      <c r="J204" s="54">
        <f t="shared" si="24"/>
        <v>34.149452494785741</v>
      </c>
    </row>
    <row r="205" spans="1:12" x14ac:dyDescent="0.25">
      <c r="A205" s="27" t="s">
        <v>460</v>
      </c>
      <c r="B205" s="31">
        <v>7.607924505050053</v>
      </c>
      <c r="C205" s="31">
        <v>42.501172174351815</v>
      </c>
      <c r="D205" s="31">
        <v>1.282308641003963E-2</v>
      </c>
      <c r="E205" s="31">
        <v>2.9999999999999997E-4</v>
      </c>
      <c r="F205" s="31">
        <v>3.1519596961655624E-3</v>
      </c>
      <c r="G205" s="31">
        <v>2.2913699266501699E-3</v>
      </c>
      <c r="H205" s="54">
        <f t="shared" si="25"/>
        <v>43.191500412493568</v>
      </c>
      <c r="I205" s="54">
        <f t="shared" si="26"/>
        <v>8.8677856547583804</v>
      </c>
      <c r="J205" s="54">
        <f t="shared" si="24"/>
        <v>52.059286067251946</v>
      </c>
    </row>
    <row r="206" spans="1:12" x14ac:dyDescent="0.25">
      <c r="E206" s="43"/>
    </row>
    <row r="207" spans="1:12" x14ac:dyDescent="0.25">
      <c r="E207" s="43"/>
    </row>
    <row r="208" spans="1:12" ht="28.5" customHeight="1" x14ac:dyDescent="0.25">
      <c r="A208" s="27" t="s">
        <v>752</v>
      </c>
      <c r="B208" s="235" t="s">
        <v>831</v>
      </c>
      <c r="C208" s="236"/>
      <c r="D208" s="236" t="s">
        <v>561</v>
      </c>
      <c r="E208" s="236"/>
      <c r="F208" s="64" t="s">
        <v>560</v>
      </c>
      <c r="G208" s="235" t="s">
        <v>832</v>
      </c>
      <c r="H208" s="236"/>
      <c r="I208" s="236"/>
      <c r="J208" s="235" t="s">
        <v>833</v>
      </c>
      <c r="K208" s="236"/>
      <c r="L208" s="236"/>
    </row>
    <row r="209" spans="1:16" x14ac:dyDescent="0.25">
      <c r="A209" s="40"/>
      <c r="B209" s="64" t="s">
        <v>556</v>
      </c>
      <c r="C209" s="64" t="s">
        <v>559</v>
      </c>
      <c r="D209" s="64" t="s">
        <v>557</v>
      </c>
      <c r="E209" s="64" t="s">
        <v>558</v>
      </c>
      <c r="F209" s="64" t="s">
        <v>562</v>
      </c>
      <c r="G209" s="64" t="s">
        <v>556</v>
      </c>
      <c r="H209" s="64" t="s">
        <v>559</v>
      </c>
      <c r="I209" s="64" t="s">
        <v>660</v>
      </c>
      <c r="J209" s="64" t="s">
        <v>556</v>
      </c>
      <c r="K209" s="64" t="s">
        <v>559</v>
      </c>
      <c r="L209" s="64" t="s">
        <v>660</v>
      </c>
      <c r="M209" s="128" t="s">
        <v>16</v>
      </c>
    </row>
    <row r="210" spans="1:16" x14ac:dyDescent="0.25">
      <c r="A210" s="27" t="s">
        <v>552</v>
      </c>
      <c r="B210" s="27">
        <v>0.26800000000000002</v>
      </c>
      <c r="C210" s="63">
        <v>2.1999999999999999E-2</v>
      </c>
      <c r="D210" s="63">
        <v>38.340000000000003</v>
      </c>
      <c r="E210" s="27"/>
      <c r="F210" s="46"/>
      <c r="G210" s="65">
        <f>B210/0.0036*D210/1000</f>
        <v>2.8542000000000005</v>
      </c>
      <c r="H210" s="65">
        <f>C210/0.0036*D210/1000</f>
        <v>0.23430000000000001</v>
      </c>
      <c r="I210" s="65">
        <f>G210+H210</f>
        <v>3.0885000000000007</v>
      </c>
      <c r="J210" s="67"/>
      <c r="K210" s="66"/>
      <c r="L210" s="65"/>
      <c r="M210" s="105" t="s">
        <v>704</v>
      </c>
    </row>
    <row r="211" spans="1:16" x14ac:dyDescent="0.25">
      <c r="A211" s="27" t="s">
        <v>553</v>
      </c>
      <c r="B211" s="27">
        <v>0.20499999999999999</v>
      </c>
      <c r="C211" s="63">
        <v>4.4999999999999998E-2</v>
      </c>
      <c r="D211" s="63">
        <f>39.6/1000</f>
        <v>3.9600000000000003E-2</v>
      </c>
      <c r="E211" s="27"/>
      <c r="F211" s="32">
        <f>777/1000/1000</f>
        <v>7.7700000000000002E-4</v>
      </c>
      <c r="G211" s="65">
        <f>B211/0.0036*D211/1000</f>
        <v>2.2550000000000005E-3</v>
      </c>
      <c r="H211" s="65">
        <f>C211/0.0036*D211/1000</f>
        <v>4.95E-4</v>
      </c>
      <c r="I211" s="65">
        <f>G211+H211</f>
        <v>2.7500000000000007E-3</v>
      </c>
      <c r="J211" s="67">
        <f>G211/F211</f>
        <v>2.9021879021879027</v>
      </c>
      <c r="K211" s="67">
        <f>H211/F211</f>
        <v>0.63706563706563701</v>
      </c>
      <c r="L211" s="65">
        <f>J211+K211</f>
        <v>3.5392535392535396</v>
      </c>
    </row>
    <row r="212" spans="1:16" x14ac:dyDescent="0.25">
      <c r="A212" s="27" t="s">
        <v>554</v>
      </c>
      <c r="B212" s="27">
        <v>0.27500000000000002</v>
      </c>
      <c r="C212" s="63">
        <v>2.1999999999999999E-2</v>
      </c>
      <c r="D212" s="63"/>
      <c r="E212" s="63">
        <v>46.04</v>
      </c>
      <c r="F212" s="46"/>
      <c r="G212" s="65"/>
      <c r="H212" s="68"/>
      <c r="I212" s="66"/>
      <c r="J212" s="65">
        <f>B212/0.0036*E212/1000</f>
        <v>3.5169444444444449</v>
      </c>
      <c r="K212" s="65">
        <f>C212/0.0036*E212/1000</f>
        <v>0.28135555555555558</v>
      </c>
      <c r="L212" s="65">
        <f t="shared" ref="L212:L213" si="27">J212+K212</f>
        <v>3.7983000000000002</v>
      </c>
    </row>
    <row r="213" spans="1:16" x14ac:dyDescent="0.25">
      <c r="A213" s="27" t="s">
        <v>555</v>
      </c>
      <c r="B213" s="27">
        <v>4.0000000000000001E-3</v>
      </c>
      <c r="C213" s="63">
        <v>1.4E-2</v>
      </c>
      <c r="D213" s="63"/>
      <c r="E213" s="63">
        <v>17.260000000000002</v>
      </c>
      <c r="F213" s="46"/>
      <c r="G213" s="65"/>
      <c r="H213" s="68"/>
      <c r="I213" s="66"/>
      <c r="J213" s="65">
        <f>B213/0.0036*E213/1000</f>
        <v>1.917777777777778E-2</v>
      </c>
      <c r="K213" s="65">
        <f>C213/0.0036*E213/1000</f>
        <v>6.7122222222222236E-2</v>
      </c>
      <c r="L213" s="65">
        <f t="shared" si="27"/>
        <v>8.6300000000000016E-2</v>
      </c>
    </row>
    <row r="214" spans="1:16" x14ac:dyDescent="0.25">
      <c r="A214" s="15"/>
      <c r="B214" s="15"/>
      <c r="F214" s="49"/>
      <c r="G214" s="49"/>
    </row>
    <row r="215" spans="1:16" x14ac:dyDescent="0.25">
      <c r="P215" s="23"/>
    </row>
  </sheetData>
  <sheetProtection algorithmName="SHA-512" hashValue="OKZO9jOhZRBiHNIUWplEmJc3UV2npRGR7EKGpyLt3YXmi3DJq+9SRfD+7LMZ7XoMCWK4rcoZeP5B5UP4BBYCZg==" saltValue="HOKgC/KE7hIQWP26/pzjyA==" spinCount="100000" sheet="1" objects="1" scenarios="1"/>
  <mergeCells count="31">
    <mergeCell ref="B208:C208"/>
    <mergeCell ref="D208:E208"/>
    <mergeCell ref="G208:I208"/>
    <mergeCell ref="J208:L208"/>
    <mergeCell ref="F37:G37"/>
    <mergeCell ref="K37:Q37"/>
    <mergeCell ref="C106:D106"/>
    <mergeCell ref="B134:D134"/>
    <mergeCell ref="C11:D11"/>
    <mergeCell ref="E11:F11"/>
    <mergeCell ref="G11:H11"/>
    <mergeCell ref="I11:K11"/>
    <mergeCell ref="B20:C20"/>
    <mergeCell ref="D20:E20"/>
    <mergeCell ref="F20:G20"/>
    <mergeCell ref="H20:J20"/>
    <mergeCell ref="B25:D25"/>
    <mergeCell ref="B32:D32"/>
    <mergeCell ref="B37:C37"/>
    <mergeCell ref="D37:E37"/>
    <mergeCell ref="H182:J182"/>
    <mergeCell ref="C54:D54"/>
    <mergeCell ref="E54:F54"/>
    <mergeCell ref="G54:H54"/>
    <mergeCell ref="I54:K54"/>
    <mergeCell ref="C63:D63"/>
    <mergeCell ref="C69:D69"/>
    <mergeCell ref="E82:F82"/>
    <mergeCell ref="B182:C182"/>
    <mergeCell ref="D182:E182"/>
    <mergeCell ref="F182:G182"/>
  </mergeCells>
  <hyperlinks>
    <hyperlink ref="L12" r:id="rId1" display="Länk till källa (SMED 2021)" xr:uid="{82C6348F-94F3-4649-B8AF-227FA876609A}"/>
    <hyperlink ref="K21" r:id="rId2" display="Länk till källa (SMED 2021)" xr:uid="{A4B5332B-57D0-41B4-BCF4-76D70121C72F}"/>
    <hyperlink ref="E26" r:id="rId3" display="Länk till källa (IVL 2022)" xr:uid="{F8F45D29-DBAA-434B-97FD-5F7BCA8D7AAA}"/>
    <hyperlink ref="E33" r:id="rId4" display="Länk till källa (Energiföretagen 2022)" xr:uid="{18BC4DBC-3F6D-4045-BE06-B53E02CBB295}"/>
    <hyperlink ref="E34" r:id="rId5" display="Länk till källa (Hagainitiativet 2022)" xr:uid="{BF83F417-1A52-4490-8984-339648C2E24E}"/>
    <hyperlink ref="R38" r:id="rId6" display="Länk till källa (SMED 2021)" xr:uid="{A98B3658-76E1-4356-A8F2-6A3DB66B50A3}"/>
    <hyperlink ref="L55" r:id="rId7" display="Länk till källa (SMED 2021)" xr:uid="{A23A8AC4-6C28-44D7-8BA1-010858FFF1E2}"/>
    <hyperlink ref="E64" r:id="rId8" display="Länk till källa (SMED 2021)" xr:uid="{74D5F010-8643-4645-ADED-85ECF4F68EDE}"/>
    <hyperlink ref="E70" r:id="rId9" display="Länk till källa (SMED 2021)" xr:uid="{18C48867-1411-416E-B3A7-C600155A819F}"/>
    <hyperlink ref="G83" r:id="rId10" display="Länk till källa (SMED 2021)" xr:uid="{877D3917-6D9E-45F9-8904-18492F046D32}"/>
    <hyperlink ref="G84" r:id="rId11" display="Länk till källa (TRAFA 2022)" xr:uid="{E6C47EEB-F944-4A4E-9C7B-1DACBDE16ACD}"/>
    <hyperlink ref="E107" r:id="rId12" display="Länk till källa (SMED 2021)" xr:uid="{6FC55448-28B6-4EF1-86D0-29A6CF311C31}"/>
    <hyperlink ref="F136" r:id="rId13" display="Länk till källa (NTM 2022 (1))" xr:uid="{36FECA0A-DC0F-4523-ABC6-F17CBC903C04}"/>
    <hyperlink ref="C147" r:id="rId14" display="Länk till källa (NTM 2022 (2))" xr:uid="{21065CD7-9808-4DF6-A938-F4CC5930F00F}"/>
    <hyperlink ref="C156" r:id="rId15" display="Länk till källa (NTM 2022 (3))" xr:uid="{34604F20-8974-4C0C-B520-E5369B66880E}"/>
    <hyperlink ref="D163" r:id="rId16" display="Länk till källa (NTM 2022 (4))" xr:uid="{C0C4AB65-1D30-49DE-BB5E-DC1E08ADF97F}"/>
    <hyperlink ref="K184" r:id="rId17" display="Länk till källa (SMED 2021)" xr:uid="{EF5227A2-EC2D-4ADC-A094-F0F2EB3DF456}"/>
    <hyperlink ref="M210" r:id="rId18" display="Länk till källa (Naturvårdsverket 2022)" xr:uid="{0F0BF78D-0C79-4E7F-90C9-9B83921B1A73}"/>
  </hyperlinks>
  <pageMargins left="0.7" right="0.7" top="0.75" bottom="0.75" header="0.3" footer="0.3"/>
  <pageSetup paperSize="9" orientation="portrait" r:id="rId19"/>
  <legacy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731B-2C07-47F2-99D7-B48417654601}">
  <sheetPr>
    <tabColor rgb="FF0070C0"/>
  </sheetPr>
  <dimension ref="A1:J120"/>
  <sheetViews>
    <sheetView zoomScaleNormal="100" workbookViewId="0">
      <selection sqref="A1:D1"/>
    </sheetView>
  </sheetViews>
  <sheetFormatPr defaultColWidth="9.140625" defaultRowHeight="15" x14ac:dyDescent="0.25"/>
  <cols>
    <col min="1" max="1" width="44.5703125" customWidth="1"/>
    <col min="2" max="5" width="15.7109375" customWidth="1"/>
    <col min="6" max="6" width="18" bestFit="1" customWidth="1"/>
    <col min="8" max="8" width="40.28515625" bestFit="1" customWidth="1"/>
    <col min="9" max="9" width="17.85546875" customWidth="1"/>
    <col min="10" max="10" width="18" bestFit="1" customWidth="1"/>
  </cols>
  <sheetData>
    <row r="1" spans="1:10" ht="67.5" customHeight="1" x14ac:dyDescent="0.25">
      <c r="A1" s="145" t="s">
        <v>836</v>
      </c>
      <c r="B1" s="146"/>
      <c r="C1" s="146"/>
      <c r="D1" s="147"/>
    </row>
    <row r="2" spans="1:10" x14ac:dyDescent="0.25">
      <c r="A2" s="245"/>
      <c r="B2" s="246"/>
      <c r="C2" s="247"/>
      <c r="D2" s="247"/>
    </row>
    <row r="3" spans="1:10" ht="14.25" customHeight="1" x14ac:dyDescent="0.25">
      <c r="A3" s="152" t="s">
        <v>54</v>
      </c>
      <c r="B3" s="152"/>
      <c r="C3" s="21"/>
      <c r="D3" s="21"/>
    </row>
    <row r="4" spans="1:10" ht="14.25" customHeight="1" x14ac:dyDescent="0.25">
      <c r="A4" s="153" t="s">
        <v>38</v>
      </c>
      <c r="B4" s="153"/>
      <c r="C4" s="21"/>
      <c r="D4" s="21"/>
    </row>
    <row r="5" spans="1:10" ht="14.25" customHeight="1" x14ac:dyDescent="0.25">
      <c r="A5" s="154" t="s">
        <v>655</v>
      </c>
      <c r="B5" s="155"/>
      <c r="C5" s="21"/>
      <c r="D5" s="21"/>
    </row>
    <row r="6" spans="1:10" ht="14.25" customHeight="1" x14ac:dyDescent="0.25">
      <c r="A6" s="21"/>
      <c r="B6" s="21"/>
      <c r="C6" s="21"/>
      <c r="D6" s="21"/>
    </row>
    <row r="7" spans="1:10" ht="14.25" customHeight="1" x14ac:dyDescent="0.25">
      <c r="A7" s="148" t="s">
        <v>43</v>
      </c>
      <c r="B7" s="149"/>
      <c r="C7" s="21"/>
      <c r="D7" s="21"/>
      <c r="H7" s="156" t="s">
        <v>767</v>
      </c>
      <c r="I7" s="158" t="s">
        <v>529</v>
      </c>
      <c r="J7" s="143" t="s">
        <v>837</v>
      </c>
    </row>
    <row r="8" spans="1:10" ht="14.25" customHeight="1" x14ac:dyDescent="0.25">
      <c r="A8" s="150"/>
      <c r="B8" s="151"/>
      <c r="C8" s="21"/>
      <c r="D8" s="21"/>
      <c r="H8" s="157"/>
      <c r="I8" s="159"/>
      <c r="J8" s="144"/>
    </row>
    <row r="9" spans="1:10" ht="14.25" customHeight="1" x14ac:dyDescent="0.25">
      <c r="A9" s="71" t="s">
        <v>44</v>
      </c>
      <c r="B9" s="56"/>
      <c r="C9" s="21"/>
      <c r="D9" s="21"/>
      <c r="H9" s="71" t="s">
        <v>763</v>
      </c>
      <c r="I9" s="96">
        <f>Tjänsteresor!K35</f>
        <v>0</v>
      </c>
      <c r="J9" s="141"/>
    </row>
    <row r="10" spans="1:10" ht="14.25" customHeight="1" x14ac:dyDescent="0.25">
      <c r="A10" s="71" t="s">
        <v>47</v>
      </c>
      <c r="B10" s="56"/>
      <c r="C10" s="21"/>
      <c r="D10" s="21"/>
      <c r="H10" s="71" t="s">
        <v>52</v>
      </c>
      <c r="I10" s="96">
        <f>Tjänsteresor!F65</f>
        <v>0</v>
      </c>
      <c r="J10" s="141"/>
    </row>
    <row r="11" spans="1:10" ht="14.25" customHeight="1" x14ac:dyDescent="0.25">
      <c r="C11" s="21"/>
      <c r="D11" s="21"/>
      <c r="H11" s="71" t="s">
        <v>764</v>
      </c>
      <c r="I11" s="96">
        <f>Tjänsteresor!G65</f>
        <v>0</v>
      </c>
      <c r="J11" s="141"/>
    </row>
    <row r="12" spans="1:10" ht="14.25" customHeight="1" x14ac:dyDescent="0.25">
      <c r="A12" s="21"/>
      <c r="B12" s="21"/>
      <c r="C12" s="21"/>
      <c r="D12" s="21"/>
      <c r="H12" s="71" t="s">
        <v>9</v>
      </c>
      <c r="I12" s="96">
        <f>Tjänsteresor!D78</f>
        <v>0</v>
      </c>
      <c r="J12" s="141"/>
    </row>
    <row r="13" spans="1:10" ht="14.25" customHeight="1" x14ac:dyDescent="0.25">
      <c r="A13" s="21"/>
      <c r="B13" s="21"/>
      <c r="C13" s="21"/>
      <c r="D13" s="21"/>
      <c r="H13" s="71" t="s">
        <v>13</v>
      </c>
      <c r="I13" s="96">
        <f>Tjänsteresor!F102</f>
        <v>0</v>
      </c>
      <c r="J13" s="141"/>
    </row>
    <row r="14" spans="1:10" ht="14.25" customHeight="1" x14ac:dyDescent="0.25">
      <c r="A14" s="156" t="s">
        <v>774</v>
      </c>
      <c r="B14" s="160" t="s">
        <v>529</v>
      </c>
      <c r="C14" s="161"/>
      <c r="D14" s="161"/>
      <c r="E14" s="162"/>
      <c r="F14" s="143" t="s">
        <v>837</v>
      </c>
      <c r="H14" s="71" t="s">
        <v>12</v>
      </c>
      <c r="I14" s="96">
        <f>Tjänsteresor!D120</f>
        <v>0</v>
      </c>
      <c r="J14" s="141"/>
    </row>
    <row r="15" spans="1:10" ht="14.25" customHeight="1" x14ac:dyDescent="0.25">
      <c r="A15" s="166"/>
      <c r="B15" s="163"/>
      <c r="C15" s="164"/>
      <c r="D15" s="164"/>
      <c r="E15" s="165"/>
      <c r="F15" s="144"/>
      <c r="H15" s="71" t="s">
        <v>10</v>
      </c>
      <c r="I15" s="96">
        <f>Tjänsteresor!D148</f>
        <v>0</v>
      </c>
      <c r="J15" s="141"/>
    </row>
    <row r="16" spans="1:10" ht="14.25" customHeight="1" x14ac:dyDescent="0.25">
      <c r="A16" s="157"/>
      <c r="B16" s="120" t="s">
        <v>76</v>
      </c>
      <c r="C16" s="120" t="s">
        <v>77</v>
      </c>
      <c r="D16" s="120" t="s">
        <v>78</v>
      </c>
      <c r="E16" s="120" t="s">
        <v>2</v>
      </c>
      <c r="F16" s="167"/>
      <c r="H16" s="71" t="s">
        <v>608</v>
      </c>
      <c r="I16" s="96">
        <f>Tjänsteresor!D210</f>
        <v>0</v>
      </c>
      <c r="J16" s="141"/>
    </row>
    <row r="17" spans="1:10" ht="14.25" customHeight="1" x14ac:dyDescent="0.25">
      <c r="A17" s="71" t="s">
        <v>334</v>
      </c>
      <c r="B17" s="60">
        <f>Tjänsteresor!H35</f>
        <v>0</v>
      </c>
      <c r="C17" s="60">
        <f>Tjänsteresor!I35</f>
        <v>0</v>
      </c>
      <c r="D17" s="60">
        <f>Tjänsteresor!J35+Tjänsteresor!F65+Tjänsteresor!G65+Tjänsteresor!D78+Tjänsteresor!F102+Tjänsteresor!D120+Tjänsteresor!D148+Tjänsteresor!D210</f>
        <v>0</v>
      </c>
      <c r="E17" s="60">
        <f>SUM(B17:D17)</f>
        <v>0</v>
      </c>
      <c r="F17" s="141"/>
      <c r="H17" s="122" t="s">
        <v>2</v>
      </c>
      <c r="I17" s="124">
        <f>SUM(I9:I16)</f>
        <v>0</v>
      </c>
      <c r="J17" s="141"/>
    </row>
    <row r="18" spans="1:10" ht="14.25" customHeight="1" x14ac:dyDescent="0.25">
      <c r="A18" s="71" t="s">
        <v>14</v>
      </c>
      <c r="B18" s="60">
        <f>Arbetsmaskiner!H43</f>
        <v>0</v>
      </c>
      <c r="C18" s="60">
        <f>Arbetsmaskiner!I43</f>
        <v>0</v>
      </c>
      <c r="D18" s="60">
        <f>Arbetsmaskiner!J43+Arbetsmaskiner!H80</f>
        <v>0</v>
      </c>
      <c r="E18" s="60">
        <f t="shared" ref="E18:E24" si="0">SUM(B18:D18)</f>
        <v>0</v>
      </c>
      <c r="F18" s="141"/>
      <c r="H18" s="21"/>
      <c r="I18" s="21"/>
    </row>
    <row r="19" spans="1:10" ht="14.25" customHeight="1" x14ac:dyDescent="0.25">
      <c r="A19" s="71" t="s">
        <v>543</v>
      </c>
      <c r="B19" s="60">
        <f>Godstransporter!H24</f>
        <v>0</v>
      </c>
      <c r="C19" s="60">
        <f>Godstransporter!I24</f>
        <v>0</v>
      </c>
      <c r="D19" s="60">
        <f>Godstransporter!J24+Godstransporter!E43+Godstransporter!E59</f>
        <v>0</v>
      </c>
      <c r="E19" s="60">
        <f t="shared" si="0"/>
        <v>0</v>
      </c>
      <c r="F19" s="141"/>
      <c r="H19" s="156" t="s">
        <v>773</v>
      </c>
      <c r="I19" s="158" t="s">
        <v>529</v>
      </c>
      <c r="J19" s="143" t="s">
        <v>837</v>
      </c>
    </row>
    <row r="20" spans="1:10" ht="14.25" customHeight="1" x14ac:dyDescent="0.25">
      <c r="A20" s="71" t="s">
        <v>760</v>
      </c>
      <c r="B20" s="60" t="s">
        <v>544</v>
      </c>
      <c r="C20" s="60" t="s">
        <v>544</v>
      </c>
      <c r="D20" s="60">
        <f>SUM(Byggmaterial!H11:H26)</f>
        <v>0</v>
      </c>
      <c r="E20" s="60">
        <f t="shared" si="0"/>
        <v>0</v>
      </c>
      <c r="F20" s="141"/>
      <c r="H20" s="157"/>
      <c r="I20" s="159"/>
      <c r="J20" s="144"/>
    </row>
    <row r="21" spans="1:10" ht="14.25" customHeight="1" x14ac:dyDescent="0.25">
      <c r="A21" s="71" t="s">
        <v>761</v>
      </c>
      <c r="B21" s="60" t="s">
        <v>544</v>
      </c>
      <c r="C21" s="60">
        <f>'El, fjärrvärme &amp; fjärrkyla'!G13+'El, fjärrvärme &amp; fjärrkyla'!G22</f>
        <v>0</v>
      </c>
      <c r="D21" s="60">
        <f>'El, fjärrvärme &amp; fjärrkyla'!H13+'El, fjärrvärme &amp; fjärrkyla'!H22</f>
        <v>0</v>
      </c>
      <c r="E21" s="60">
        <f t="shared" si="0"/>
        <v>0</v>
      </c>
      <c r="F21" s="141"/>
      <c r="H21" s="71" t="s">
        <v>765</v>
      </c>
      <c r="I21" s="96">
        <f>Arbetsmaskiner!K43</f>
        <v>0</v>
      </c>
      <c r="J21" s="141"/>
    </row>
    <row r="22" spans="1:10" ht="14.25" customHeight="1" x14ac:dyDescent="0.25">
      <c r="A22" s="71" t="s">
        <v>551</v>
      </c>
      <c r="B22" s="60">
        <f>Energibränslen!G15</f>
        <v>0</v>
      </c>
      <c r="C22" s="60" t="s">
        <v>544</v>
      </c>
      <c r="D22" s="60">
        <f>Energibränslen!H15+Energibränslen!E25</f>
        <v>0</v>
      </c>
      <c r="E22" s="60">
        <f t="shared" si="0"/>
        <v>0</v>
      </c>
      <c r="F22" s="141"/>
      <c r="H22" s="71" t="s">
        <v>766</v>
      </c>
      <c r="I22" s="96">
        <f>Arbetsmaskiner!H80</f>
        <v>0</v>
      </c>
      <c r="J22" s="141"/>
    </row>
    <row r="23" spans="1:10" ht="14.25" customHeight="1" x14ac:dyDescent="0.25">
      <c r="A23" s="141" t="s">
        <v>762</v>
      </c>
      <c r="B23" s="137"/>
      <c r="C23" s="137"/>
      <c r="D23" s="137"/>
      <c r="E23" s="60">
        <f t="shared" si="0"/>
        <v>0</v>
      </c>
      <c r="F23" s="141"/>
      <c r="H23" s="122" t="s">
        <v>2</v>
      </c>
      <c r="I23" s="124">
        <f>SUM(I21:I22)</f>
        <v>0</v>
      </c>
      <c r="J23" s="141"/>
    </row>
    <row r="24" spans="1:10" ht="14.25" customHeight="1" x14ac:dyDescent="0.25">
      <c r="A24" s="122" t="s">
        <v>2</v>
      </c>
      <c r="B24" s="123">
        <f>SUM(B17:B23)</f>
        <v>0</v>
      </c>
      <c r="C24" s="123">
        <f t="shared" ref="C24:D24" si="1">SUM(C17:C23)</f>
        <v>0</v>
      </c>
      <c r="D24" s="123">
        <f t="shared" si="1"/>
        <v>0</v>
      </c>
      <c r="E24" s="123">
        <f t="shared" si="0"/>
        <v>0</v>
      </c>
      <c r="F24" s="141"/>
      <c r="H24" s="21"/>
      <c r="I24" s="21"/>
    </row>
    <row r="25" spans="1:10" ht="14.25" customHeight="1" x14ac:dyDescent="0.25">
      <c r="A25" s="21"/>
      <c r="B25" s="21"/>
      <c r="C25" s="21"/>
      <c r="D25" s="21"/>
      <c r="H25" s="156" t="s">
        <v>543</v>
      </c>
      <c r="I25" s="158" t="s">
        <v>529</v>
      </c>
      <c r="J25" s="143" t="s">
        <v>837</v>
      </c>
    </row>
    <row r="26" spans="1:10" ht="14.25" customHeight="1" x14ac:dyDescent="0.25">
      <c r="A26" s="156" t="s">
        <v>775</v>
      </c>
      <c r="B26" s="160" t="s">
        <v>771</v>
      </c>
      <c r="C26" s="161"/>
      <c r="D26" s="161"/>
      <c r="E26" s="162"/>
      <c r="F26" s="143" t="s">
        <v>837</v>
      </c>
      <c r="H26" s="157"/>
      <c r="I26" s="159"/>
      <c r="J26" s="144"/>
    </row>
    <row r="27" spans="1:10" ht="14.25" customHeight="1" x14ac:dyDescent="0.25">
      <c r="A27" s="166"/>
      <c r="B27" s="163"/>
      <c r="C27" s="164"/>
      <c r="D27" s="164"/>
      <c r="E27" s="165"/>
      <c r="F27" s="144"/>
      <c r="H27" s="71" t="s">
        <v>763</v>
      </c>
      <c r="I27" s="96">
        <f>Godstransporter!K24</f>
        <v>0</v>
      </c>
      <c r="J27" s="141"/>
    </row>
    <row r="28" spans="1:10" ht="14.25" customHeight="1" x14ac:dyDescent="0.25">
      <c r="A28" s="157"/>
      <c r="B28" s="120" t="s">
        <v>76</v>
      </c>
      <c r="C28" s="120" t="s">
        <v>77</v>
      </c>
      <c r="D28" s="120" t="s">
        <v>78</v>
      </c>
      <c r="E28" s="120" t="s">
        <v>2</v>
      </c>
      <c r="F28" s="167"/>
      <c r="H28" s="71" t="s">
        <v>823</v>
      </c>
      <c r="I28" s="96">
        <f>Godstransporter!E43</f>
        <v>0</v>
      </c>
      <c r="J28" s="141"/>
    </row>
    <row r="29" spans="1:10" ht="14.25" customHeight="1" x14ac:dyDescent="0.25">
      <c r="A29" s="71" t="s">
        <v>334</v>
      </c>
      <c r="B29" s="139">
        <f t="shared" ref="B29:E31" si="2">IFERROR(B17/$B$9,0)</f>
        <v>0</v>
      </c>
      <c r="C29" s="139">
        <f t="shared" si="2"/>
        <v>0</v>
      </c>
      <c r="D29" s="139">
        <f t="shared" si="2"/>
        <v>0</v>
      </c>
      <c r="E29" s="139">
        <f t="shared" si="2"/>
        <v>0</v>
      </c>
      <c r="F29" s="141"/>
      <c r="H29" s="71" t="s">
        <v>824</v>
      </c>
      <c r="I29" s="96">
        <f>Godstransporter!E59</f>
        <v>0</v>
      </c>
      <c r="J29" s="141"/>
    </row>
    <row r="30" spans="1:10" ht="14.25" customHeight="1" x14ac:dyDescent="0.25">
      <c r="A30" s="71" t="s">
        <v>14</v>
      </c>
      <c r="B30" s="139">
        <f t="shared" si="2"/>
        <v>0</v>
      </c>
      <c r="C30" s="139">
        <f t="shared" si="2"/>
        <v>0</v>
      </c>
      <c r="D30" s="139">
        <f t="shared" si="2"/>
        <v>0</v>
      </c>
      <c r="E30" s="139">
        <f t="shared" si="2"/>
        <v>0</v>
      </c>
      <c r="F30" s="141"/>
      <c r="H30" s="122" t="s">
        <v>2</v>
      </c>
      <c r="I30" s="124">
        <f>SUM(I27:I29)</f>
        <v>0</v>
      </c>
      <c r="J30" s="141"/>
    </row>
    <row r="31" spans="1:10" ht="14.25" customHeight="1" x14ac:dyDescent="0.25">
      <c r="A31" s="71" t="s">
        <v>543</v>
      </c>
      <c r="B31" s="139">
        <f t="shared" si="2"/>
        <v>0</v>
      </c>
      <c r="C31" s="139">
        <f t="shared" si="2"/>
        <v>0</v>
      </c>
      <c r="D31" s="139">
        <f t="shared" si="2"/>
        <v>0</v>
      </c>
      <c r="E31" s="139">
        <f t="shared" si="2"/>
        <v>0</v>
      </c>
      <c r="F31" s="141"/>
      <c r="H31" s="21"/>
      <c r="I31" s="125"/>
    </row>
    <row r="32" spans="1:10" ht="14.25" customHeight="1" x14ac:dyDescent="0.25">
      <c r="A32" s="71" t="s">
        <v>760</v>
      </c>
      <c r="B32" s="139" t="s">
        <v>544</v>
      </c>
      <c r="C32" s="139" t="s">
        <v>544</v>
      </c>
      <c r="D32" s="139">
        <f t="shared" ref="D32:E35" si="3">IFERROR(D20/$B$9,0)</f>
        <v>0</v>
      </c>
      <c r="E32" s="139">
        <f t="shared" si="3"/>
        <v>0</v>
      </c>
      <c r="F32" s="141"/>
      <c r="H32" s="156" t="s">
        <v>760</v>
      </c>
      <c r="I32" s="158" t="s">
        <v>529</v>
      </c>
      <c r="J32" s="143" t="s">
        <v>837</v>
      </c>
    </row>
    <row r="33" spans="1:10" ht="14.25" customHeight="1" x14ac:dyDescent="0.25">
      <c r="A33" s="71" t="s">
        <v>761</v>
      </c>
      <c r="B33" s="139" t="s">
        <v>544</v>
      </c>
      <c r="C33" s="139">
        <f>IFERROR(C21/$B$9,0)</f>
        <v>0</v>
      </c>
      <c r="D33" s="139">
        <f t="shared" si="3"/>
        <v>0</v>
      </c>
      <c r="E33" s="139">
        <f t="shared" si="3"/>
        <v>0</v>
      </c>
      <c r="F33" s="141"/>
      <c r="H33" s="157"/>
      <c r="I33" s="159"/>
      <c r="J33" s="144"/>
    </row>
    <row r="34" spans="1:10" ht="14.25" customHeight="1" x14ac:dyDescent="0.25">
      <c r="A34" s="71" t="s">
        <v>551</v>
      </c>
      <c r="B34" s="139">
        <f>IFERROR(B22/$B$9,0)</f>
        <v>0</v>
      </c>
      <c r="C34" s="139" t="s">
        <v>544</v>
      </c>
      <c r="D34" s="139">
        <f t="shared" si="3"/>
        <v>0</v>
      </c>
      <c r="E34" s="139">
        <f t="shared" si="3"/>
        <v>0</v>
      </c>
      <c r="F34" s="141"/>
      <c r="H34" s="71" t="s">
        <v>275</v>
      </c>
      <c r="I34" s="96">
        <f>Byggmaterial!H11</f>
        <v>0</v>
      </c>
      <c r="J34" s="141"/>
    </row>
    <row r="35" spans="1:10" ht="14.25" customHeight="1" x14ac:dyDescent="0.25">
      <c r="A35" s="142" t="str">
        <f>A23</f>
        <v>Övrigt</v>
      </c>
      <c r="B35" s="139">
        <f>IFERROR(B23/$B$9,0)</f>
        <v>0</v>
      </c>
      <c r="C35" s="139">
        <f>IFERROR(C23/$B$9,0)</f>
        <v>0</v>
      </c>
      <c r="D35" s="139">
        <f t="shared" si="3"/>
        <v>0</v>
      </c>
      <c r="E35" s="139">
        <f t="shared" si="3"/>
        <v>0</v>
      </c>
      <c r="F35" s="141"/>
      <c r="H35" s="71" t="s">
        <v>84</v>
      </c>
      <c r="I35" s="96">
        <f>Byggmaterial!H12</f>
        <v>0</v>
      </c>
      <c r="J35" s="141"/>
    </row>
    <row r="36" spans="1:10" ht="14.25" customHeight="1" x14ac:dyDescent="0.25">
      <c r="A36" s="122" t="s">
        <v>2</v>
      </c>
      <c r="B36" s="140">
        <f>SUM(B29:B35)</f>
        <v>0</v>
      </c>
      <c r="C36" s="140">
        <f t="shared" ref="C36" si="4">SUM(C29:C35)</f>
        <v>0</v>
      </c>
      <c r="D36" s="140">
        <f t="shared" ref="D36" si="5">SUM(D29:D35)</f>
        <v>0</v>
      </c>
      <c r="E36" s="140">
        <f t="shared" ref="E36" si="6">SUM(B36:D36)</f>
        <v>0</v>
      </c>
      <c r="F36" s="141"/>
      <c r="H36" s="121" t="s">
        <v>98</v>
      </c>
      <c r="I36" s="96">
        <f>Byggmaterial!H13</f>
        <v>0</v>
      </c>
      <c r="J36" s="141"/>
    </row>
    <row r="37" spans="1:10" ht="14.25" customHeight="1" x14ac:dyDescent="0.25">
      <c r="A37" s="21"/>
      <c r="B37" s="21"/>
      <c r="C37" s="21"/>
      <c r="D37" s="21"/>
      <c r="H37" s="71" t="s">
        <v>33</v>
      </c>
      <c r="I37" s="96">
        <f>Byggmaterial!H14</f>
        <v>0</v>
      </c>
      <c r="J37" s="141"/>
    </row>
    <row r="38" spans="1:10" ht="14.25" customHeight="1" x14ac:dyDescent="0.25">
      <c r="A38" s="156" t="s">
        <v>776</v>
      </c>
      <c r="B38" s="160" t="s">
        <v>772</v>
      </c>
      <c r="C38" s="161"/>
      <c r="D38" s="161"/>
      <c r="E38" s="162"/>
      <c r="F38" s="143" t="s">
        <v>837</v>
      </c>
      <c r="H38" s="71" t="s">
        <v>131</v>
      </c>
      <c r="I38" s="96">
        <f>Byggmaterial!H15</f>
        <v>0</v>
      </c>
      <c r="J38" s="141"/>
    </row>
    <row r="39" spans="1:10" ht="14.25" customHeight="1" x14ac:dyDescent="0.25">
      <c r="A39" s="166"/>
      <c r="B39" s="163"/>
      <c r="C39" s="164"/>
      <c r="D39" s="164"/>
      <c r="E39" s="165"/>
      <c r="F39" s="144"/>
      <c r="H39" s="121" t="s">
        <v>137</v>
      </c>
      <c r="I39" s="96">
        <f>Byggmaterial!H16</f>
        <v>0</v>
      </c>
      <c r="J39" s="141"/>
    </row>
    <row r="40" spans="1:10" ht="14.25" customHeight="1" x14ac:dyDescent="0.25">
      <c r="A40" s="157"/>
      <c r="B40" s="120" t="s">
        <v>76</v>
      </c>
      <c r="C40" s="120" t="s">
        <v>77</v>
      </c>
      <c r="D40" s="120" t="s">
        <v>78</v>
      </c>
      <c r="E40" s="120" t="s">
        <v>2</v>
      </c>
      <c r="F40" s="167"/>
      <c r="H40" s="71" t="s">
        <v>150</v>
      </c>
      <c r="I40" s="96">
        <f>Byggmaterial!H17</f>
        <v>0</v>
      </c>
      <c r="J40" s="141"/>
    </row>
    <row r="41" spans="1:10" ht="14.25" customHeight="1" x14ac:dyDescent="0.25">
      <c r="A41" s="71" t="s">
        <v>334</v>
      </c>
      <c r="B41" s="139">
        <f t="shared" ref="B41:E43" si="7">IFERROR(B17/$B$10,0)</f>
        <v>0</v>
      </c>
      <c r="C41" s="139">
        <f t="shared" si="7"/>
        <v>0</v>
      </c>
      <c r="D41" s="139">
        <f t="shared" si="7"/>
        <v>0</v>
      </c>
      <c r="E41" s="139">
        <f t="shared" si="7"/>
        <v>0</v>
      </c>
      <c r="F41" s="141"/>
      <c r="H41" s="71" t="s">
        <v>170</v>
      </c>
      <c r="I41" s="96">
        <f>Byggmaterial!H18</f>
        <v>0</v>
      </c>
      <c r="J41" s="141"/>
    </row>
    <row r="42" spans="1:10" ht="14.25" customHeight="1" x14ac:dyDescent="0.25">
      <c r="A42" s="71" t="s">
        <v>14</v>
      </c>
      <c r="B42" s="139">
        <f t="shared" si="7"/>
        <v>0</v>
      </c>
      <c r="C42" s="139">
        <f t="shared" si="7"/>
        <v>0</v>
      </c>
      <c r="D42" s="139">
        <f t="shared" si="7"/>
        <v>0</v>
      </c>
      <c r="E42" s="139">
        <f t="shared" si="7"/>
        <v>0</v>
      </c>
      <c r="F42" s="141"/>
      <c r="H42" s="121" t="s">
        <v>646</v>
      </c>
      <c r="I42" s="96">
        <f>Byggmaterial!H19</f>
        <v>0</v>
      </c>
      <c r="J42" s="141"/>
    </row>
    <row r="43" spans="1:10" ht="14.25" customHeight="1" x14ac:dyDescent="0.25">
      <c r="A43" s="71" t="s">
        <v>543</v>
      </c>
      <c r="B43" s="139">
        <f t="shared" si="7"/>
        <v>0</v>
      </c>
      <c r="C43" s="139">
        <f t="shared" si="7"/>
        <v>0</v>
      </c>
      <c r="D43" s="139">
        <f t="shared" si="7"/>
        <v>0</v>
      </c>
      <c r="E43" s="139">
        <f t="shared" si="7"/>
        <v>0</v>
      </c>
      <c r="F43" s="141"/>
      <c r="H43" s="71" t="s">
        <v>649</v>
      </c>
      <c r="I43" s="96">
        <f>Byggmaterial!H20</f>
        <v>0</v>
      </c>
      <c r="J43" s="141"/>
    </row>
    <row r="44" spans="1:10" ht="14.25" customHeight="1" x14ac:dyDescent="0.25">
      <c r="A44" s="71" t="s">
        <v>760</v>
      </c>
      <c r="B44" s="139" t="s">
        <v>544</v>
      </c>
      <c r="C44" s="139" t="s">
        <v>544</v>
      </c>
      <c r="D44" s="139">
        <f t="shared" ref="D44:E47" si="8">IFERROR(D20/$B$10,0)</f>
        <v>0</v>
      </c>
      <c r="E44" s="139">
        <f t="shared" si="8"/>
        <v>0</v>
      </c>
      <c r="F44" s="141"/>
      <c r="H44" s="71" t="s">
        <v>652</v>
      </c>
      <c r="I44" s="96">
        <f>Byggmaterial!H21</f>
        <v>0</v>
      </c>
      <c r="J44" s="141"/>
    </row>
    <row r="45" spans="1:10" ht="14.25" customHeight="1" x14ac:dyDescent="0.25">
      <c r="A45" s="71" t="s">
        <v>761</v>
      </c>
      <c r="B45" s="139" t="s">
        <v>544</v>
      </c>
      <c r="C45" s="139">
        <f>IFERROR(C21/$B$10,0)</f>
        <v>0</v>
      </c>
      <c r="D45" s="139">
        <f t="shared" si="8"/>
        <v>0</v>
      </c>
      <c r="E45" s="139">
        <f t="shared" si="8"/>
        <v>0</v>
      </c>
      <c r="F45" s="141"/>
      <c r="H45" s="121" t="s">
        <v>188</v>
      </c>
      <c r="I45" s="96">
        <f>Byggmaterial!H22</f>
        <v>0</v>
      </c>
      <c r="J45" s="141"/>
    </row>
    <row r="46" spans="1:10" ht="14.25" customHeight="1" x14ac:dyDescent="0.25">
      <c r="A46" s="71" t="s">
        <v>551</v>
      </c>
      <c r="B46" s="139">
        <f>IFERROR(B22/$B$10,0)</f>
        <v>0</v>
      </c>
      <c r="C46" s="139" t="s">
        <v>544</v>
      </c>
      <c r="D46" s="139">
        <f t="shared" si="8"/>
        <v>0</v>
      </c>
      <c r="E46" s="139">
        <f t="shared" si="8"/>
        <v>0</v>
      </c>
      <c r="F46" s="141"/>
      <c r="H46" s="71" t="s">
        <v>203</v>
      </c>
      <c r="I46" s="96">
        <f>Byggmaterial!H23</f>
        <v>0</v>
      </c>
      <c r="J46" s="141"/>
    </row>
    <row r="47" spans="1:10" ht="14.25" customHeight="1" x14ac:dyDescent="0.25">
      <c r="A47" s="142" t="str">
        <f>A23</f>
        <v>Övrigt</v>
      </c>
      <c r="B47" s="139">
        <f>IFERROR(B23/$B$10,0)</f>
        <v>0</v>
      </c>
      <c r="C47" s="139">
        <f>IFERROR(C23/$B$10,0)</f>
        <v>0</v>
      </c>
      <c r="D47" s="139">
        <f t="shared" si="8"/>
        <v>0</v>
      </c>
      <c r="E47" s="139">
        <f t="shared" si="8"/>
        <v>0</v>
      </c>
      <c r="F47" s="141"/>
      <c r="H47" s="71" t="s">
        <v>36</v>
      </c>
      <c r="I47" s="96">
        <f>Byggmaterial!H24</f>
        <v>0</v>
      </c>
      <c r="J47" s="141"/>
    </row>
    <row r="48" spans="1:10" ht="14.25" customHeight="1" x14ac:dyDescent="0.25">
      <c r="A48" s="122" t="s">
        <v>2</v>
      </c>
      <c r="B48" s="140">
        <f>SUM(B41:B47)</f>
        <v>0</v>
      </c>
      <c r="C48" s="140">
        <f t="shared" ref="C48" si="9">SUM(C41:C47)</f>
        <v>0</v>
      </c>
      <c r="D48" s="140">
        <f t="shared" ref="D48" si="10">SUM(D41:D47)</f>
        <v>0</v>
      </c>
      <c r="E48" s="140">
        <f t="shared" ref="E48" si="11">SUM(B48:D48)</f>
        <v>0</v>
      </c>
      <c r="F48" s="141"/>
      <c r="H48" s="121" t="s">
        <v>577</v>
      </c>
      <c r="I48" s="96">
        <f>Byggmaterial!H25</f>
        <v>0</v>
      </c>
      <c r="J48" s="141"/>
    </row>
    <row r="49" spans="1:10" ht="14.25" customHeight="1" x14ac:dyDescent="0.25">
      <c r="A49" s="21"/>
      <c r="B49" s="21"/>
      <c r="C49" s="21"/>
      <c r="D49" s="21"/>
      <c r="H49" s="71" t="s">
        <v>653</v>
      </c>
      <c r="I49" s="96">
        <f>Byggmaterial!H26</f>
        <v>0</v>
      </c>
      <c r="J49" s="141"/>
    </row>
    <row r="50" spans="1:10" ht="14.25" customHeight="1" x14ac:dyDescent="0.25">
      <c r="H50" s="122" t="s">
        <v>2</v>
      </c>
      <c r="I50" s="124">
        <f>SUM(I34:I49)</f>
        <v>0</v>
      </c>
      <c r="J50" s="141"/>
    </row>
    <row r="51" spans="1:10" ht="14.25" customHeight="1" x14ac:dyDescent="0.25">
      <c r="H51" s="21"/>
      <c r="I51" s="21"/>
    </row>
    <row r="52" spans="1:10" ht="14.25" customHeight="1" x14ac:dyDescent="0.25">
      <c r="H52" s="156" t="s">
        <v>761</v>
      </c>
      <c r="I52" s="158" t="s">
        <v>529</v>
      </c>
      <c r="J52" s="143" t="s">
        <v>837</v>
      </c>
    </row>
    <row r="53" spans="1:10" ht="14.25" customHeight="1" x14ac:dyDescent="0.25">
      <c r="H53" s="157"/>
      <c r="I53" s="159"/>
      <c r="J53" s="144"/>
    </row>
    <row r="54" spans="1:10" ht="14.25" customHeight="1" x14ac:dyDescent="0.25">
      <c r="H54" s="71" t="s">
        <v>233</v>
      </c>
      <c r="I54" s="96">
        <f>'El, fjärrvärme &amp; fjärrkyla'!I13</f>
        <v>0</v>
      </c>
      <c r="J54" s="141"/>
    </row>
    <row r="55" spans="1:10" ht="14.25" customHeight="1" x14ac:dyDescent="0.25">
      <c r="H55" s="71" t="s">
        <v>45</v>
      </c>
      <c r="I55" s="96">
        <f>'El, fjärrvärme &amp; fjärrkyla'!I18+'El, fjärrvärme &amp; fjärrkyla'!I19</f>
        <v>0</v>
      </c>
      <c r="J55" s="141"/>
    </row>
    <row r="56" spans="1:10" ht="14.25" customHeight="1" x14ac:dyDescent="0.25">
      <c r="H56" s="121" t="s">
        <v>46</v>
      </c>
      <c r="I56" s="96">
        <f>'El, fjärrvärme &amp; fjärrkyla'!I20+'El, fjärrvärme &amp; fjärrkyla'!I21</f>
        <v>0</v>
      </c>
      <c r="J56" s="141"/>
    </row>
    <row r="57" spans="1:10" ht="14.25" customHeight="1" x14ac:dyDescent="0.25">
      <c r="H57" s="122" t="s">
        <v>2</v>
      </c>
      <c r="I57" s="124">
        <f>SUM(I54:I56)</f>
        <v>0</v>
      </c>
      <c r="J57" s="141"/>
    </row>
    <row r="58" spans="1:10" ht="14.25" customHeight="1" x14ac:dyDescent="0.25">
      <c r="H58" s="21"/>
      <c r="I58" s="21"/>
    </row>
    <row r="59" spans="1:10" ht="14.25" customHeight="1" x14ac:dyDescent="0.25">
      <c r="H59" s="156" t="s">
        <v>551</v>
      </c>
      <c r="I59" s="158" t="s">
        <v>529</v>
      </c>
      <c r="J59" s="143" t="s">
        <v>837</v>
      </c>
    </row>
    <row r="60" spans="1:10" ht="14.25" customHeight="1" x14ac:dyDescent="0.25">
      <c r="C60" s="21"/>
      <c r="H60" s="157"/>
      <c r="I60" s="159"/>
      <c r="J60" s="144"/>
    </row>
    <row r="61" spans="1:10" ht="14.25" customHeight="1" x14ac:dyDescent="0.25">
      <c r="C61" s="21"/>
      <c r="H61" s="71" t="s">
        <v>769</v>
      </c>
      <c r="I61" s="96">
        <f>Energibränslen!I15</f>
        <v>0</v>
      </c>
      <c r="J61" s="141"/>
    </row>
    <row r="62" spans="1:10" ht="14.25" customHeight="1" x14ac:dyDescent="0.25">
      <c r="C62" s="21"/>
      <c r="H62" s="71" t="s">
        <v>770</v>
      </c>
      <c r="I62" s="96">
        <f>Energibränslen!E25</f>
        <v>0</v>
      </c>
      <c r="J62" s="141"/>
    </row>
    <row r="63" spans="1:10" x14ac:dyDescent="0.25">
      <c r="C63" s="21"/>
      <c r="H63" s="122" t="s">
        <v>2</v>
      </c>
      <c r="I63" s="124">
        <f>SUM(I61:I62)</f>
        <v>0</v>
      </c>
      <c r="J63" s="141"/>
    </row>
    <row r="64" spans="1:10" x14ac:dyDescent="0.25">
      <c r="C64" s="21"/>
    </row>
    <row r="65" spans="3:3" x14ac:dyDescent="0.25">
      <c r="C65" s="21"/>
    </row>
    <row r="66" spans="3:3" x14ac:dyDescent="0.25">
      <c r="C66" s="21"/>
    </row>
    <row r="67" spans="3:3" x14ac:dyDescent="0.25">
      <c r="C67" s="21"/>
    </row>
    <row r="68" spans="3:3" x14ac:dyDescent="0.25">
      <c r="C68" s="21"/>
    </row>
    <row r="69" spans="3:3" x14ac:dyDescent="0.25">
      <c r="C69" s="21"/>
    </row>
    <row r="70" spans="3:3" x14ac:dyDescent="0.25">
      <c r="C70" s="21"/>
    </row>
    <row r="71" spans="3:3" x14ac:dyDescent="0.25">
      <c r="C71" s="21"/>
    </row>
    <row r="72" spans="3:3" x14ac:dyDescent="0.25">
      <c r="C72" s="21"/>
    </row>
    <row r="73" spans="3:3" x14ac:dyDescent="0.25">
      <c r="C73" s="21"/>
    </row>
    <row r="74" spans="3:3" x14ac:dyDescent="0.25">
      <c r="C74" s="21"/>
    </row>
    <row r="75" spans="3:3" x14ac:dyDescent="0.25">
      <c r="C75" s="21"/>
    </row>
    <row r="76" spans="3:3" x14ac:dyDescent="0.25">
      <c r="C76" s="21"/>
    </row>
    <row r="77" spans="3:3" x14ac:dyDescent="0.25">
      <c r="C77" s="21"/>
    </row>
    <row r="78" spans="3:3" x14ac:dyDescent="0.25">
      <c r="C78" s="21"/>
    </row>
    <row r="79" spans="3:3" x14ac:dyDescent="0.25">
      <c r="C79" s="21"/>
    </row>
    <row r="80" spans="3:3" x14ac:dyDescent="0.25">
      <c r="C80" s="21"/>
    </row>
    <row r="81" spans="3:3" x14ac:dyDescent="0.25">
      <c r="C81" s="21"/>
    </row>
    <row r="82" spans="3:3" x14ac:dyDescent="0.25">
      <c r="C82" s="21"/>
    </row>
    <row r="83" spans="3:3" x14ac:dyDescent="0.25">
      <c r="C83" s="21"/>
    </row>
    <row r="84" spans="3:3" x14ac:dyDescent="0.25">
      <c r="C84" s="21"/>
    </row>
    <row r="85" spans="3:3" x14ac:dyDescent="0.25">
      <c r="C85" s="21"/>
    </row>
    <row r="86" spans="3:3" x14ac:dyDescent="0.25">
      <c r="C86" s="21"/>
    </row>
    <row r="87" spans="3:3" x14ac:dyDescent="0.25">
      <c r="C87" s="21"/>
    </row>
    <row r="88" spans="3:3" x14ac:dyDescent="0.25">
      <c r="C88" s="21"/>
    </row>
    <row r="89" spans="3:3" x14ac:dyDescent="0.25">
      <c r="C89" s="21"/>
    </row>
    <row r="90" spans="3:3" x14ac:dyDescent="0.25">
      <c r="C90" s="21"/>
    </row>
    <row r="91" spans="3:3" x14ac:dyDescent="0.25">
      <c r="C91" s="21"/>
    </row>
    <row r="92" spans="3:3" x14ac:dyDescent="0.25">
      <c r="C92" s="21"/>
    </row>
    <row r="93" spans="3:3" x14ac:dyDescent="0.25">
      <c r="C93" s="21"/>
    </row>
    <row r="94" spans="3:3" x14ac:dyDescent="0.25">
      <c r="C94" s="21"/>
    </row>
    <row r="95" spans="3:3" x14ac:dyDescent="0.25">
      <c r="C95" s="21"/>
    </row>
    <row r="96" spans="3:3" x14ac:dyDescent="0.25">
      <c r="C96" s="21"/>
    </row>
    <row r="97" spans="1:4" x14ac:dyDescent="0.25">
      <c r="C97" s="21"/>
    </row>
    <row r="98" spans="1:4" x14ac:dyDescent="0.25">
      <c r="C98" s="21"/>
    </row>
    <row r="99" spans="1:4" x14ac:dyDescent="0.25">
      <c r="C99" s="21"/>
    </row>
    <row r="100" spans="1:4" x14ac:dyDescent="0.25">
      <c r="A100" s="21"/>
      <c r="B100" s="21"/>
      <c r="C100" s="21"/>
      <c r="D100" s="21"/>
    </row>
    <row r="101" spans="1:4" x14ac:dyDescent="0.25">
      <c r="A101" s="21"/>
      <c r="B101" s="21"/>
      <c r="C101" s="21"/>
      <c r="D101" s="21"/>
    </row>
    <row r="102" spans="1:4" x14ac:dyDescent="0.25">
      <c r="A102" s="21"/>
      <c r="B102" s="21"/>
      <c r="C102" s="21"/>
      <c r="D102" s="21"/>
    </row>
    <row r="103" spans="1:4" x14ac:dyDescent="0.25">
      <c r="A103" s="21"/>
      <c r="B103" s="21"/>
      <c r="C103" s="21"/>
      <c r="D103" s="21"/>
    </row>
    <row r="104" spans="1:4" x14ac:dyDescent="0.25">
      <c r="A104" s="21"/>
      <c r="B104" s="21"/>
      <c r="C104" s="21"/>
      <c r="D104" s="21"/>
    </row>
    <row r="105" spans="1:4" x14ac:dyDescent="0.25">
      <c r="A105" s="21"/>
      <c r="B105" s="21"/>
      <c r="C105" s="21"/>
      <c r="D105" s="21"/>
    </row>
    <row r="106" spans="1:4" x14ac:dyDescent="0.25">
      <c r="A106" s="21"/>
      <c r="B106" s="21"/>
      <c r="C106" s="21"/>
      <c r="D106" s="21"/>
    </row>
    <row r="107" spans="1:4" x14ac:dyDescent="0.25">
      <c r="A107" s="21"/>
      <c r="B107" s="21"/>
      <c r="C107" s="21"/>
      <c r="D107" s="21"/>
    </row>
    <row r="108" spans="1:4" x14ac:dyDescent="0.25">
      <c r="A108" s="21"/>
      <c r="B108" s="21"/>
      <c r="C108" s="21"/>
      <c r="D108" s="21"/>
    </row>
    <row r="109" spans="1:4" x14ac:dyDescent="0.25">
      <c r="A109" s="21"/>
      <c r="B109" s="21"/>
      <c r="C109" s="21"/>
      <c r="D109" s="21"/>
    </row>
    <row r="110" spans="1:4" x14ac:dyDescent="0.25">
      <c r="A110" s="21"/>
      <c r="B110" s="21"/>
      <c r="C110" s="21"/>
      <c r="D110" s="21"/>
    </row>
    <row r="111" spans="1:4" x14ac:dyDescent="0.25">
      <c r="A111" s="21"/>
      <c r="B111" s="21"/>
      <c r="C111" s="21"/>
      <c r="D111" s="21"/>
    </row>
    <row r="112" spans="1:4" x14ac:dyDescent="0.25">
      <c r="A112" s="21"/>
      <c r="B112" s="21"/>
      <c r="C112" s="21"/>
      <c r="D112" s="21"/>
    </row>
    <row r="113" spans="1:4" x14ac:dyDescent="0.25">
      <c r="A113" s="21"/>
      <c r="B113" s="21"/>
      <c r="C113" s="21"/>
      <c r="D113" s="21"/>
    </row>
    <row r="114" spans="1:4" x14ac:dyDescent="0.25">
      <c r="A114" s="21"/>
      <c r="B114" s="21"/>
      <c r="C114" s="21"/>
      <c r="D114" s="21"/>
    </row>
    <row r="115" spans="1:4" x14ac:dyDescent="0.25">
      <c r="A115" s="21"/>
      <c r="B115" s="21"/>
      <c r="C115" s="21"/>
      <c r="D115" s="21"/>
    </row>
    <row r="116" spans="1:4" x14ac:dyDescent="0.25">
      <c r="A116" s="21"/>
      <c r="B116" s="21"/>
      <c r="C116" s="21"/>
      <c r="D116" s="21"/>
    </row>
    <row r="117" spans="1:4" x14ac:dyDescent="0.25">
      <c r="A117" s="21"/>
      <c r="B117" s="21"/>
      <c r="C117" s="21"/>
      <c r="D117" s="21"/>
    </row>
    <row r="118" spans="1:4" ht="15" customHeight="1" x14ac:dyDescent="0.25">
      <c r="A118" s="21"/>
      <c r="B118" s="21"/>
      <c r="C118" s="21"/>
      <c r="D118" s="21"/>
    </row>
    <row r="119" spans="1:4" ht="15" customHeight="1" x14ac:dyDescent="0.25">
      <c r="A119" s="21"/>
      <c r="B119" s="21"/>
      <c r="C119" s="21"/>
      <c r="D119" s="21"/>
    </row>
    <row r="120" spans="1:4" ht="15" customHeight="1" x14ac:dyDescent="0.25">
      <c r="A120" s="21"/>
      <c r="B120" s="21"/>
      <c r="C120" s="21"/>
      <c r="D120" s="21"/>
    </row>
  </sheetData>
  <sheetProtection algorithmName="SHA-512" hashValue="QMHFSwWzirK8bK4djytKDYcQNwI6Cnzm0P/YSnQT+dTbXqh+e+3uSHAicAa3E42YQZ9me6vGeY+7S0JQyeZrKg==" saltValue="/p5FB908YmxhOOs+82LAiA==" spinCount="100000" sheet="1" formatCells="0" formatColumns="0" formatRows="0" insertColumns="0" insertRows="0"/>
  <mergeCells count="32">
    <mergeCell ref="H52:H53"/>
    <mergeCell ref="I52:I53"/>
    <mergeCell ref="H59:H60"/>
    <mergeCell ref="I59:I60"/>
    <mergeCell ref="A26:A28"/>
    <mergeCell ref="B26:E27"/>
    <mergeCell ref="A38:A40"/>
    <mergeCell ref="B38:E39"/>
    <mergeCell ref="H25:H26"/>
    <mergeCell ref="H32:H33"/>
    <mergeCell ref="I25:I26"/>
    <mergeCell ref="I32:I33"/>
    <mergeCell ref="F26:F28"/>
    <mergeCell ref="F38:F40"/>
    <mergeCell ref="H7:H8"/>
    <mergeCell ref="I7:I8"/>
    <mergeCell ref="B14:E15"/>
    <mergeCell ref="A14:A16"/>
    <mergeCell ref="I19:I20"/>
    <mergeCell ref="H19:H20"/>
    <mergeCell ref="F14:F16"/>
    <mergeCell ref="A1:D1"/>
    <mergeCell ref="A7:B8"/>
    <mergeCell ref="A3:B3"/>
    <mergeCell ref="A4:B4"/>
    <mergeCell ref="A5:B5"/>
    <mergeCell ref="J52:J53"/>
    <mergeCell ref="J59:J60"/>
    <mergeCell ref="J7:J8"/>
    <mergeCell ref="J19:J20"/>
    <mergeCell ref="J25:J26"/>
    <mergeCell ref="J32:J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0EC44-1091-4DFC-9FA1-D240A3E6FD40}">
  <sheetPr>
    <tabColor rgb="FF0070C0"/>
  </sheetPr>
  <dimension ref="A1:H1"/>
  <sheetViews>
    <sheetView workbookViewId="0">
      <selection sqref="A1:H1"/>
    </sheetView>
  </sheetViews>
  <sheetFormatPr defaultRowHeight="15" x14ac:dyDescent="0.25"/>
  <sheetData>
    <row r="1" spans="1:8" ht="81.75" customHeight="1" x14ac:dyDescent="0.25">
      <c r="A1" s="145" t="s">
        <v>834</v>
      </c>
      <c r="B1" s="168"/>
      <c r="C1" s="168"/>
      <c r="D1" s="168"/>
      <c r="E1" s="168"/>
      <c r="F1" s="168"/>
      <c r="G1" s="168"/>
      <c r="H1" s="169"/>
    </row>
  </sheetData>
  <mergeCells count="1">
    <mergeCell ref="A1:H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DBE1D-1FBF-4A74-A9A7-3CBCA5D4C604}">
  <sheetPr>
    <tabColor rgb="FFC00000"/>
  </sheetPr>
  <dimension ref="A1:O240"/>
  <sheetViews>
    <sheetView zoomScaleNormal="100" workbookViewId="0">
      <selection sqref="A1:D1"/>
    </sheetView>
  </sheetViews>
  <sheetFormatPr defaultRowHeight="15" customHeight="1" x14ac:dyDescent="0.25"/>
  <cols>
    <col min="1" max="1" width="46" customWidth="1"/>
    <col min="2" max="2" width="17.7109375" bestFit="1" customWidth="1"/>
    <col min="3" max="3" width="18.85546875" bestFit="1" customWidth="1"/>
    <col min="4" max="4" width="19.5703125" customWidth="1"/>
    <col min="5" max="5" width="20.28515625" bestFit="1" customWidth="1"/>
    <col min="6" max="6" width="19.5703125" bestFit="1" customWidth="1"/>
    <col min="7" max="7" width="20.28515625" bestFit="1" customWidth="1"/>
    <col min="8" max="11" width="15.7109375" customWidth="1"/>
    <col min="12" max="12" width="20.28515625" bestFit="1" customWidth="1"/>
    <col min="13" max="13" width="8.7109375" bestFit="1" customWidth="1"/>
    <col min="14" max="14" width="9" bestFit="1" customWidth="1"/>
    <col min="15" max="15" width="13.7109375" bestFit="1" customWidth="1"/>
  </cols>
  <sheetData>
    <row r="1" spans="1:15" ht="77.25" customHeight="1" x14ac:dyDescent="0.25">
      <c r="A1" s="145" t="s">
        <v>777</v>
      </c>
      <c r="B1" s="168"/>
      <c r="C1" s="168"/>
      <c r="D1" s="169"/>
      <c r="E1" s="16"/>
      <c r="F1" s="16"/>
      <c r="G1" s="16"/>
      <c r="H1" s="16"/>
      <c r="I1" s="16"/>
      <c r="J1" s="16"/>
      <c r="K1" s="16"/>
      <c r="L1" s="16"/>
    </row>
    <row r="2" spans="1:15" x14ac:dyDescent="0.25">
      <c r="A2" s="10"/>
      <c r="B2" s="10"/>
      <c r="C2" s="10"/>
      <c r="D2" s="10"/>
      <c r="E2" s="10"/>
    </row>
    <row r="3" spans="1:15" x14ac:dyDescent="0.25">
      <c r="A3" s="191" t="s">
        <v>54</v>
      </c>
      <c r="B3" s="192"/>
      <c r="C3" s="10"/>
      <c r="D3" s="10"/>
      <c r="E3" s="10"/>
    </row>
    <row r="4" spans="1:15" x14ac:dyDescent="0.25">
      <c r="A4" s="193" t="s">
        <v>563</v>
      </c>
      <c r="B4" s="194"/>
      <c r="C4" s="10"/>
      <c r="D4" s="10"/>
      <c r="E4" s="10"/>
    </row>
    <row r="5" spans="1:15" x14ac:dyDescent="0.25">
      <c r="A5" s="154" t="s">
        <v>655</v>
      </c>
      <c r="B5" s="155"/>
    </row>
    <row r="6" spans="1:15" s="16" customFormat="1" ht="12.75" x14ac:dyDescent="0.2">
      <c r="A6" s="18"/>
    </row>
    <row r="7" spans="1:15" ht="81" customHeight="1" x14ac:dyDescent="0.25">
      <c r="A7" s="172" t="s">
        <v>584</v>
      </c>
      <c r="B7" s="173"/>
      <c r="C7" s="173"/>
      <c r="D7" s="173"/>
      <c r="E7" s="173"/>
      <c r="F7" s="173"/>
      <c r="G7" s="173"/>
      <c r="H7" s="173"/>
      <c r="I7" s="173"/>
      <c r="J7" s="173"/>
      <c r="K7" s="173"/>
      <c r="L7" s="174"/>
    </row>
    <row r="8" spans="1:15" ht="39.950000000000003" customHeight="1" x14ac:dyDescent="0.25">
      <c r="A8" s="187" t="s">
        <v>586</v>
      </c>
      <c r="B8" s="186" t="s">
        <v>1</v>
      </c>
      <c r="C8" s="184" t="s">
        <v>609</v>
      </c>
      <c r="D8" s="177" t="s">
        <v>524</v>
      </c>
      <c r="E8" s="177"/>
      <c r="F8" s="177"/>
      <c r="G8" s="177"/>
      <c r="H8" s="177" t="s">
        <v>523</v>
      </c>
      <c r="I8" s="177"/>
      <c r="J8" s="177"/>
      <c r="K8" s="177"/>
      <c r="L8" s="170" t="s">
        <v>837</v>
      </c>
    </row>
    <row r="9" spans="1:15" ht="15" customHeight="1" x14ac:dyDescent="0.25">
      <c r="A9" s="187"/>
      <c r="B9" s="186"/>
      <c r="C9" s="171"/>
      <c r="D9" s="69" t="s">
        <v>76</v>
      </c>
      <c r="E9" s="69" t="s">
        <v>77</v>
      </c>
      <c r="F9" s="69" t="s">
        <v>78</v>
      </c>
      <c r="G9" s="69" t="s">
        <v>2</v>
      </c>
      <c r="H9" s="69" t="s">
        <v>76</v>
      </c>
      <c r="I9" s="69" t="s">
        <v>77</v>
      </c>
      <c r="J9" s="69" t="s">
        <v>78</v>
      </c>
      <c r="K9" s="69" t="s">
        <v>2</v>
      </c>
      <c r="L9" s="171"/>
      <c r="M9" s="188" t="s">
        <v>778</v>
      </c>
      <c r="N9" s="189"/>
      <c r="O9" s="189"/>
    </row>
    <row r="10" spans="1:15" x14ac:dyDescent="0.25">
      <c r="A10" s="71" t="str">
        <f>Emissionsfaktorer!A4</f>
        <v>Bensin</v>
      </c>
      <c r="B10" s="71" t="s">
        <v>18</v>
      </c>
      <c r="C10" s="56"/>
      <c r="D10" s="74">
        <f>Emissionsfaktorer!B4</f>
        <v>2.1190780126076922</v>
      </c>
      <c r="E10" s="74">
        <v>0</v>
      </c>
      <c r="F10" s="74">
        <f>Emissionsfaktorer!C4</f>
        <v>0.45506282400065401</v>
      </c>
      <c r="G10" s="74">
        <f>Emissionsfaktorer!D4</f>
        <v>2.574140836608346</v>
      </c>
      <c r="H10" s="60">
        <f>$C10*D10</f>
        <v>0</v>
      </c>
      <c r="I10" s="60">
        <f>$C10*E10</f>
        <v>0</v>
      </c>
      <c r="J10" s="60">
        <f>$C10*F10</f>
        <v>0</v>
      </c>
      <c r="K10" s="60">
        <f>SUM(H10:J10)</f>
        <v>0</v>
      </c>
      <c r="L10" s="141"/>
      <c r="M10" s="189"/>
      <c r="N10" s="189"/>
      <c r="O10" s="189"/>
    </row>
    <row r="11" spans="1:15" x14ac:dyDescent="0.25">
      <c r="A11" s="71" t="str">
        <f>Emissionsfaktorer!A5</f>
        <v>Diesel</v>
      </c>
      <c r="B11" s="71" t="s">
        <v>18</v>
      </c>
      <c r="C11" s="56"/>
      <c r="D11" s="74">
        <f>Emissionsfaktorer!B5</f>
        <v>1.996523999112197</v>
      </c>
      <c r="E11" s="74">
        <v>0</v>
      </c>
      <c r="F11" s="74">
        <f>Emissionsfaktorer!C5</f>
        <v>0.45178537416360914</v>
      </c>
      <c r="G11" s="74">
        <f>Emissionsfaktorer!D5</f>
        <v>2.4483093732758063</v>
      </c>
      <c r="H11" s="60">
        <f t="shared" ref="H11:H16" si="0">$C11*D11</f>
        <v>0</v>
      </c>
      <c r="I11" s="60">
        <f t="shared" ref="I11:I16" si="1">$C11*E11</f>
        <v>0</v>
      </c>
      <c r="J11" s="60">
        <f t="shared" ref="J11:J16" si="2">$C11*F11</f>
        <v>0</v>
      </c>
      <c r="K11" s="60">
        <f t="shared" ref="K11:K16" si="3">SUM(H11:J11)</f>
        <v>0</v>
      </c>
      <c r="L11" s="141"/>
      <c r="M11" s="189"/>
      <c r="N11" s="189"/>
      <c r="O11" s="189"/>
    </row>
    <row r="12" spans="1:15" x14ac:dyDescent="0.25">
      <c r="A12" s="71" t="str">
        <f>Emissionsfaktorer!A6</f>
        <v>Biodiesel (HVO 100%)</v>
      </c>
      <c r="B12" s="71" t="s">
        <v>18</v>
      </c>
      <c r="C12" s="56"/>
      <c r="D12" s="74">
        <f>Emissionsfaktorer!B6</f>
        <v>3.6683567126515187E-2</v>
      </c>
      <c r="E12" s="74">
        <v>0</v>
      </c>
      <c r="F12" s="74">
        <f>Emissionsfaktorer!C6</f>
        <v>0.43157226775550006</v>
      </c>
      <c r="G12" s="74">
        <f>Emissionsfaktorer!D6</f>
        <v>0.46825583488201528</v>
      </c>
      <c r="H12" s="60">
        <f t="shared" si="0"/>
        <v>0</v>
      </c>
      <c r="I12" s="60">
        <f t="shared" si="1"/>
        <v>0</v>
      </c>
      <c r="J12" s="60">
        <f t="shared" si="2"/>
        <v>0</v>
      </c>
      <c r="K12" s="60">
        <f t="shared" si="3"/>
        <v>0</v>
      </c>
      <c r="L12" s="141"/>
      <c r="M12" s="189"/>
      <c r="N12" s="189"/>
      <c r="O12" s="189"/>
    </row>
    <row r="13" spans="1:15" x14ac:dyDescent="0.25">
      <c r="A13" s="71" t="str">
        <f>Emissionsfaktorer!A7</f>
        <v>E85</v>
      </c>
      <c r="B13" s="71" t="s">
        <v>18</v>
      </c>
      <c r="C13" s="56"/>
      <c r="D13" s="74">
        <f>Emissionsfaktorer!B7</f>
        <v>0.46800204476900731</v>
      </c>
      <c r="E13" s="74">
        <v>0</v>
      </c>
      <c r="F13" s="74">
        <f>Emissionsfaktorer!C7</f>
        <v>0.55745184593963182</v>
      </c>
      <c r="G13" s="74">
        <f>Emissionsfaktorer!D7</f>
        <v>1.025453890708639</v>
      </c>
      <c r="H13" s="60">
        <f t="shared" si="0"/>
        <v>0</v>
      </c>
      <c r="I13" s="60">
        <f t="shared" si="1"/>
        <v>0</v>
      </c>
      <c r="J13" s="60">
        <f t="shared" si="2"/>
        <v>0</v>
      </c>
      <c r="K13" s="60">
        <f t="shared" si="3"/>
        <v>0</v>
      </c>
      <c r="L13" s="141"/>
      <c r="M13" s="189"/>
      <c r="N13" s="189"/>
      <c r="O13" s="189"/>
    </row>
    <row r="14" spans="1:15" x14ac:dyDescent="0.25">
      <c r="A14" s="71" t="str">
        <f>Emissionsfaktorer!A8</f>
        <v>Fordonsgas (blandning)</v>
      </c>
      <c r="B14" s="71" t="s">
        <v>74</v>
      </c>
      <c r="C14" s="56"/>
      <c r="D14" s="74">
        <f>Emissionsfaktorer!B8</f>
        <v>0.3624611028125842</v>
      </c>
      <c r="E14" s="74">
        <v>0</v>
      </c>
      <c r="F14" s="74">
        <f>Emissionsfaktorer!C8</f>
        <v>0.77945423634361855</v>
      </c>
      <c r="G14" s="74">
        <f>Emissionsfaktorer!D8</f>
        <v>1.1419153391562027</v>
      </c>
      <c r="H14" s="60">
        <f t="shared" si="0"/>
        <v>0</v>
      </c>
      <c r="I14" s="60">
        <f t="shared" si="1"/>
        <v>0</v>
      </c>
      <c r="J14" s="60">
        <f t="shared" si="2"/>
        <v>0</v>
      </c>
      <c r="K14" s="60">
        <f t="shared" si="3"/>
        <v>0</v>
      </c>
      <c r="L14" s="141"/>
      <c r="M14" s="189"/>
      <c r="N14" s="189"/>
      <c r="O14" s="189"/>
    </row>
    <row r="15" spans="1:15" x14ac:dyDescent="0.25">
      <c r="A15" s="71" t="str">
        <f>Emissionsfaktorer!A9</f>
        <v>Biogas (100% bio)</v>
      </c>
      <c r="B15" s="71" t="s">
        <v>74</v>
      </c>
      <c r="C15" s="56"/>
      <c r="D15" s="74">
        <f>Emissionsfaktorer!B9</f>
        <v>0</v>
      </c>
      <c r="E15" s="74">
        <v>0</v>
      </c>
      <c r="F15" s="74">
        <f>Emissionsfaktorer!C9</f>
        <v>0.80547867829612219</v>
      </c>
      <c r="G15" s="74">
        <f>Emissionsfaktorer!D9</f>
        <v>0.80547867829612219</v>
      </c>
      <c r="H15" s="60">
        <f t="shared" si="0"/>
        <v>0</v>
      </c>
      <c r="I15" s="60">
        <f t="shared" si="1"/>
        <v>0</v>
      </c>
      <c r="J15" s="60">
        <f t="shared" si="2"/>
        <v>0</v>
      </c>
      <c r="K15" s="60">
        <f t="shared" si="3"/>
        <v>0</v>
      </c>
      <c r="L15" s="141"/>
      <c r="M15" s="189"/>
      <c r="N15" s="189"/>
      <c r="O15" s="189"/>
    </row>
    <row r="16" spans="1:15" x14ac:dyDescent="0.25">
      <c r="A16" s="71" t="str">
        <f>Emissionsfaktorer!A18</f>
        <v>Elektricitet</v>
      </c>
      <c r="B16" s="71" t="s">
        <v>0</v>
      </c>
      <c r="C16" s="56"/>
      <c r="D16" s="74">
        <v>0</v>
      </c>
      <c r="E16" s="74">
        <f>Emissionsfaktorer!B18</f>
        <v>6.9566666666666666E-2</v>
      </c>
      <c r="F16" s="74">
        <f>Emissionsfaktorer!C18</f>
        <v>2.0833333333333332E-2</v>
      </c>
      <c r="G16" s="74">
        <f>Emissionsfaktorer!D18</f>
        <v>9.0399999999999994E-2</v>
      </c>
      <c r="H16" s="60">
        <f t="shared" si="0"/>
        <v>0</v>
      </c>
      <c r="I16" s="60">
        <f t="shared" si="1"/>
        <v>0</v>
      </c>
      <c r="J16" s="60">
        <f t="shared" si="2"/>
        <v>0</v>
      </c>
      <c r="K16" s="60">
        <f t="shared" si="3"/>
        <v>0</v>
      </c>
      <c r="L16" s="141"/>
      <c r="M16" s="189"/>
      <c r="N16" s="189"/>
      <c r="O16" s="189"/>
    </row>
    <row r="17" spans="1:13" ht="39.950000000000003" customHeight="1" x14ac:dyDescent="0.25">
      <c r="A17" s="187" t="s">
        <v>587</v>
      </c>
      <c r="B17" s="186" t="s">
        <v>1</v>
      </c>
      <c r="C17" s="184" t="s">
        <v>843</v>
      </c>
      <c r="D17" s="177" t="s">
        <v>522</v>
      </c>
      <c r="E17" s="177"/>
      <c r="F17" s="177"/>
      <c r="G17" s="177"/>
      <c r="H17" s="177" t="s">
        <v>523</v>
      </c>
      <c r="I17" s="186"/>
      <c r="J17" s="186"/>
      <c r="K17" s="186"/>
      <c r="L17" s="170" t="s">
        <v>837</v>
      </c>
      <c r="M17" s="16"/>
    </row>
    <row r="18" spans="1:13" ht="15.75" x14ac:dyDescent="0.25">
      <c r="A18" s="187"/>
      <c r="B18" s="186"/>
      <c r="C18" s="171"/>
      <c r="D18" s="69" t="s">
        <v>76</v>
      </c>
      <c r="E18" s="69" t="s">
        <v>77</v>
      </c>
      <c r="F18" s="69" t="s">
        <v>78</v>
      </c>
      <c r="G18" s="69" t="s">
        <v>2</v>
      </c>
      <c r="H18" s="69" t="s">
        <v>76</v>
      </c>
      <c r="I18" s="69" t="s">
        <v>77</v>
      </c>
      <c r="J18" s="69" t="s">
        <v>78</v>
      </c>
      <c r="K18" s="69" t="s">
        <v>2</v>
      </c>
      <c r="L18" s="171"/>
      <c r="M18" s="16"/>
    </row>
    <row r="19" spans="1:13" ht="15" customHeight="1" x14ac:dyDescent="0.25">
      <c r="A19" s="71" t="str">
        <f>Emissionsfaktorer!A27</f>
        <v>Personbil (okänt drivmedel)</v>
      </c>
      <c r="B19" s="71" t="s">
        <v>318</v>
      </c>
      <c r="C19" s="56"/>
      <c r="D19" s="74">
        <f>Emissionsfaktorer!B27</f>
        <v>0.14466983402728878</v>
      </c>
      <c r="E19" s="74">
        <f>Emissionsfaktorer!C27</f>
        <v>0</v>
      </c>
      <c r="F19" s="74">
        <f>Emissionsfaktorer!D27</f>
        <v>3.096686352047804E-2</v>
      </c>
      <c r="G19" s="74">
        <f>Emissionsfaktorer!E27</f>
        <v>0.17563669754776684</v>
      </c>
      <c r="H19" s="60">
        <f>$C19*D19</f>
        <v>0</v>
      </c>
      <c r="I19" s="60">
        <f>$C19*E19</f>
        <v>0</v>
      </c>
      <c r="J19" s="60">
        <f>$C19*F19</f>
        <v>0</v>
      </c>
      <c r="K19" s="60">
        <f>SUM(H19:J19)</f>
        <v>0</v>
      </c>
      <c r="L19" s="141"/>
    </row>
    <row r="20" spans="1:13" ht="15" customHeight="1" x14ac:dyDescent="0.25">
      <c r="A20" s="71" t="str">
        <f>Emissionsfaktorer!A28</f>
        <v>Personbil (bensin)</v>
      </c>
      <c r="B20" s="71" t="s">
        <v>318</v>
      </c>
      <c r="C20" s="56"/>
      <c r="D20" s="74">
        <f>Emissionsfaktorer!B28</f>
        <v>0.1544286455300086</v>
      </c>
      <c r="E20" s="74">
        <f>Emissionsfaktorer!C28</f>
        <v>0</v>
      </c>
      <c r="F20" s="74">
        <f>Emissionsfaktorer!D28</f>
        <v>3.3095750660498358E-2</v>
      </c>
      <c r="G20" s="74">
        <f>Emissionsfaktorer!E28</f>
        <v>0.18752439619050695</v>
      </c>
      <c r="H20" s="60">
        <f t="shared" ref="H20:H33" si="4">$C20*D20</f>
        <v>0</v>
      </c>
      <c r="I20" s="60">
        <f t="shared" ref="I20:I33" si="5">$C20*E20</f>
        <v>0</v>
      </c>
      <c r="J20" s="60">
        <f t="shared" ref="J20:J33" si="6">$C20*F20</f>
        <v>0</v>
      </c>
      <c r="K20" s="60">
        <f t="shared" ref="K20:K34" si="7">SUM(H20:J20)</f>
        <v>0</v>
      </c>
      <c r="L20" s="141"/>
    </row>
    <row r="21" spans="1:13" x14ac:dyDescent="0.25">
      <c r="A21" s="71" t="str">
        <f>Emissionsfaktorer!A29</f>
        <v xml:space="preserve">Personbil (diesel) </v>
      </c>
      <c r="B21" s="71" t="s">
        <v>318</v>
      </c>
      <c r="C21" s="56"/>
      <c r="D21" s="74">
        <f>Emissionsfaktorer!B29</f>
        <v>0.13491102252456899</v>
      </c>
      <c r="E21" s="74">
        <f>Emissionsfaktorer!C29</f>
        <v>0</v>
      </c>
      <c r="F21" s="74">
        <f>Emissionsfaktorer!D29</f>
        <v>2.8837976380457719E-2</v>
      </c>
      <c r="G21" s="74">
        <f>Emissionsfaktorer!E29</f>
        <v>0.1637489989050267</v>
      </c>
      <c r="H21" s="60">
        <f t="shared" si="4"/>
        <v>0</v>
      </c>
      <c r="I21" s="60">
        <f t="shared" si="5"/>
        <v>0</v>
      </c>
      <c r="J21" s="60">
        <f t="shared" si="6"/>
        <v>0</v>
      </c>
      <c r="K21" s="60">
        <f t="shared" si="7"/>
        <v>0</v>
      </c>
      <c r="L21" s="141"/>
    </row>
    <row r="22" spans="1:13" x14ac:dyDescent="0.25">
      <c r="A22" s="71" t="str">
        <f>Emissionsfaktorer!A30</f>
        <v>Personbil (100% biodiesel)</v>
      </c>
      <c r="B22" s="71" t="s">
        <v>318</v>
      </c>
      <c r="C22" s="56"/>
      <c r="D22" s="74">
        <f>Emissionsfaktorer!B30</f>
        <v>2.580950892928291E-3</v>
      </c>
      <c r="E22" s="74">
        <f>Emissionsfaktorer!C30</f>
        <v>0</v>
      </c>
      <c r="F22" s="74">
        <f>Emissionsfaktorer!D30</f>
        <v>3.8723952275776845E-2</v>
      </c>
      <c r="G22" s="74">
        <f>Emissionsfaktorer!E30</f>
        <v>4.1304903168705137E-2</v>
      </c>
      <c r="H22" s="60">
        <f t="shared" si="4"/>
        <v>0</v>
      </c>
      <c r="I22" s="60">
        <f t="shared" si="5"/>
        <v>0</v>
      </c>
      <c r="J22" s="60">
        <f t="shared" si="6"/>
        <v>0</v>
      </c>
      <c r="K22" s="60">
        <f t="shared" si="7"/>
        <v>0</v>
      </c>
      <c r="L22" s="141"/>
    </row>
    <row r="23" spans="1:13" x14ac:dyDescent="0.25">
      <c r="A23" s="71" t="str">
        <f>Emissionsfaktorer!A31</f>
        <v>Personbil flexifuel (E85/bensin)</v>
      </c>
      <c r="B23" s="71" t="s">
        <v>318</v>
      </c>
      <c r="C23" s="56"/>
      <c r="D23" s="74">
        <f>Emissionsfaktorer!B31</f>
        <v>0.14975075430685267</v>
      </c>
      <c r="E23" s="74">
        <f>Emissionsfaktorer!C31</f>
        <v>0</v>
      </c>
      <c r="F23" s="74">
        <f>Emissionsfaktorer!D31</f>
        <v>3.3527511853703736E-2</v>
      </c>
      <c r="G23" s="74">
        <f>Emissionsfaktorer!E31</f>
        <v>0.1832782661605564</v>
      </c>
      <c r="H23" s="60">
        <f t="shared" si="4"/>
        <v>0</v>
      </c>
      <c r="I23" s="60">
        <f t="shared" si="5"/>
        <v>0</v>
      </c>
      <c r="J23" s="60">
        <f t="shared" si="6"/>
        <v>0</v>
      </c>
      <c r="K23" s="60">
        <f t="shared" si="7"/>
        <v>0</v>
      </c>
      <c r="L23" s="141"/>
    </row>
    <row r="24" spans="1:13" x14ac:dyDescent="0.25">
      <c r="A24" s="71" t="str">
        <f>Emissionsfaktorer!A32</f>
        <v>Personbil bifuel (gas/bensin)</v>
      </c>
      <c r="B24" s="71" t="s">
        <v>318</v>
      </c>
      <c r="C24" s="56"/>
      <c r="D24" s="74">
        <f>Emissionsfaktorer!B32</f>
        <v>1.977667868372E-2</v>
      </c>
      <c r="E24" s="74">
        <f>Emissionsfaktorer!C32</f>
        <v>0</v>
      </c>
      <c r="F24" s="74">
        <f>Emissionsfaktorer!D32</f>
        <v>3.2626081330281796E-2</v>
      </c>
      <c r="G24" s="74">
        <f>Emissionsfaktorer!E32</f>
        <v>5.2402760014001792E-2</v>
      </c>
      <c r="H24" s="60">
        <f t="shared" si="4"/>
        <v>0</v>
      </c>
      <c r="I24" s="60">
        <f t="shared" si="5"/>
        <v>0</v>
      </c>
      <c r="J24" s="60">
        <f t="shared" si="6"/>
        <v>0</v>
      </c>
      <c r="K24" s="60">
        <f t="shared" si="7"/>
        <v>0</v>
      </c>
      <c r="L24" s="141"/>
    </row>
    <row r="25" spans="1:13" x14ac:dyDescent="0.25">
      <c r="A25" s="71" t="str">
        <f>Emissionsfaktorer!A33</f>
        <v>Personbil laddhybrid (bensin/el)</v>
      </c>
      <c r="B25" s="71" t="s">
        <v>318</v>
      </c>
      <c r="C25" s="56"/>
      <c r="D25" s="74">
        <f>Emissionsfaktorer!B33</f>
        <v>7.1500462880393981E-2</v>
      </c>
      <c r="E25" s="74">
        <f>Emissionsfaktorer!C33</f>
        <v>8.358671412155818E-3</v>
      </c>
      <c r="F25" s="74">
        <f>Emissionsfaktorer!D33</f>
        <v>1.1374595387804791E-2</v>
      </c>
      <c r="G25" s="74">
        <f>Emissionsfaktorer!E33</f>
        <v>9.1233729680354592E-2</v>
      </c>
      <c r="H25" s="60">
        <f t="shared" si="4"/>
        <v>0</v>
      </c>
      <c r="I25" s="60">
        <f t="shared" si="5"/>
        <v>0</v>
      </c>
      <c r="J25" s="60">
        <f t="shared" si="6"/>
        <v>0</v>
      </c>
      <c r="K25" s="60">
        <f t="shared" si="7"/>
        <v>0</v>
      </c>
      <c r="L25" s="141"/>
      <c r="M25" s="16"/>
    </row>
    <row r="26" spans="1:13" x14ac:dyDescent="0.25">
      <c r="A26" s="71" t="str">
        <f>Emissionsfaktorer!A34</f>
        <v>Personbil laddhybrid (diesel/el)</v>
      </c>
      <c r="B26" s="71" t="s">
        <v>318</v>
      </c>
      <c r="C26" s="56"/>
      <c r="D26" s="74">
        <f>Emissionsfaktorer!B34</f>
        <v>6.2463803428875447E-2</v>
      </c>
      <c r="E26" s="74">
        <f>Emissionsfaktorer!C34</f>
        <v>7.523641773812849E-3</v>
      </c>
      <c r="F26" s="74">
        <f>Emissionsfaktorer!D34</f>
        <v>1.0238275534488944E-2</v>
      </c>
      <c r="G26" s="74">
        <f>Emissionsfaktorer!E34</f>
        <v>8.0225720737177236E-2</v>
      </c>
      <c r="H26" s="60">
        <f t="shared" si="4"/>
        <v>0</v>
      </c>
      <c r="I26" s="60">
        <f t="shared" si="5"/>
        <v>0</v>
      </c>
      <c r="J26" s="60">
        <f t="shared" si="6"/>
        <v>0</v>
      </c>
      <c r="K26" s="60">
        <f t="shared" si="7"/>
        <v>0</v>
      </c>
      <c r="L26" s="141"/>
      <c r="M26" s="16"/>
    </row>
    <row r="27" spans="1:13" x14ac:dyDescent="0.25">
      <c r="A27" s="71" t="str">
        <f>Emissionsfaktorer!A35</f>
        <v>Personbil ( 100% elektricitet)</v>
      </c>
      <c r="B27" s="71" t="s">
        <v>318</v>
      </c>
      <c r="C27" s="56"/>
      <c r="D27" s="74">
        <f>Emissionsfaktorer!B35</f>
        <v>0</v>
      </c>
      <c r="E27" s="74">
        <f>Emissionsfaktorer!C35</f>
        <v>6.4777145713896438E-3</v>
      </c>
      <c r="F27" s="74">
        <f>Emissionsfaktorer!D35</f>
        <v>1.7344534810309654E-3</v>
      </c>
      <c r="G27" s="74">
        <f>Emissionsfaktorer!E35</f>
        <v>8.2121680524206084E-3</v>
      </c>
      <c r="H27" s="60">
        <f t="shared" si="4"/>
        <v>0</v>
      </c>
      <c r="I27" s="60">
        <f t="shared" si="5"/>
        <v>0</v>
      </c>
      <c r="J27" s="60">
        <f t="shared" si="6"/>
        <v>0</v>
      </c>
      <c r="K27" s="60">
        <f t="shared" si="7"/>
        <v>0</v>
      </c>
      <c r="L27" s="141"/>
    </row>
    <row r="28" spans="1:13" x14ac:dyDescent="0.25">
      <c r="A28" s="71" t="str">
        <f>Emissionsfaktorer!A36</f>
        <v>Buss</v>
      </c>
      <c r="B28" s="71" t="s">
        <v>318</v>
      </c>
      <c r="C28" s="56"/>
      <c r="D28" s="74">
        <f>Emissionsfaktorer!B36</f>
        <v>0.48170102426573302</v>
      </c>
      <c r="E28" s="74">
        <f>Emissionsfaktorer!C36</f>
        <v>0</v>
      </c>
      <c r="F28" s="74">
        <f>Emissionsfaktorer!D36</f>
        <v>0.11568879429619178</v>
      </c>
      <c r="G28" s="74">
        <f>Emissionsfaktorer!E36</f>
        <v>0.59738981856192486</v>
      </c>
      <c r="H28" s="60">
        <f t="shared" si="4"/>
        <v>0</v>
      </c>
      <c r="I28" s="60">
        <f t="shared" si="5"/>
        <v>0</v>
      </c>
      <c r="J28" s="60">
        <f t="shared" si="6"/>
        <v>0</v>
      </c>
      <c r="K28" s="60">
        <f t="shared" si="7"/>
        <v>0</v>
      </c>
      <c r="L28" s="141"/>
    </row>
    <row r="29" spans="1:13" x14ac:dyDescent="0.25">
      <c r="A29" s="71" t="str">
        <f>Emissionsfaktorer!A37</f>
        <v>Lätt lastbil (okänt drivmedel)</v>
      </c>
      <c r="B29" s="71" t="s">
        <v>318</v>
      </c>
      <c r="C29" s="56"/>
      <c r="D29" s="74">
        <f>Emissionsfaktorer!B37</f>
        <v>0.15048983700514157</v>
      </c>
      <c r="E29" s="74">
        <f>Emissionsfaktorer!C37</f>
        <v>0</v>
      </c>
      <c r="F29" s="74">
        <f>Emissionsfaktorer!D37</f>
        <v>3.2110082700714346E-2</v>
      </c>
      <c r="G29" s="74">
        <f>Emissionsfaktorer!E37</f>
        <v>0.18259991970585593</v>
      </c>
      <c r="H29" s="60">
        <f t="shared" ref="H29" si="8">$C29*D29</f>
        <v>0</v>
      </c>
      <c r="I29" s="60">
        <f t="shared" ref="I29" si="9">$C29*E29</f>
        <v>0</v>
      </c>
      <c r="J29" s="60">
        <f t="shared" ref="J29" si="10">$C29*F29</f>
        <v>0</v>
      </c>
      <c r="K29" s="60">
        <f t="shared" ref="K29" si="11">SUM(H29:J29)</f>
        <v>0</v>
      </c>
      <c r="L29" s="141"/>
    </row>
    <row r="30" spans="1:13" x14ac:dyDescent="0.25">
      <c r="A30" s="71" t="str">
        <f>Emissionsfaktorer!A38</f>
        <v>Lätt lastbil bensin</v>
      </c>
      <c r="B30" s="71" t="s">
        <v>318</v>
      </c>
      <c r="C30" s="56"/>
      <c r="D30" s="74">
        <f>Emissionsfaktorer!B38</f>
        <v>0.15736465218048279</v>
      </c>
      <c r="E30" s="74">
        <f>Emissionsfaktorer!C38</f>
        <v>0</v>
      </c>
      <c r="F30" s="74">
        <f>Emissionsfaktorer!D38</f>
        <v>3.345372006377647E-2</v>
      </c>
      <c r="G30" s="74">
        <f>Emissionsfaktorer!E38</f>
        <v>0.19081837224425927</v>
      </c>
      <c r="H30" s="60">
        <f t="shared" si="4"/>
        <v>0</v>
      </c>
      <c r="I30" s="60">
        <f t="shared" si="5"/>
        <v>0</v>
      </c>
      <c r="J30" s="60">
        <f t="shared" si="6"/>
        <v>0</v>
      </c>
      <c r="K30" s="60">
        <f t="shared" si="7"/>
        <v>0</v>
      </c>
      <c r="L30" s="141"/>
    </row>
    <row r="31" spans="1:13" x14ac:dyDescent="0.25">
      <c r="A31" s="71" t="str">
        <f>Emissionsfaktorer!A39</f>
        <v>Lätt lastbil diesel</v>
      </c>
      <c r="B31" s="71" t="s">
        <v>318</v>
      </c>
      <c r="C31" s="56"/>
      <c r="D31" s="74">
        <f>Emissionsfaktorer!B39</f>
        <v>0.14361502182980032</v>
      </c>
      <c r="E31" s="74">
        <f>Emissionsfaktorer!C39</f>
        <v>0</v>
      </c>
      <c r="F31" s="74">
        <f>Emissionsfaktorer!D39</f>
        <v>3.0766445337652229E-2</v>
      </c>
      <c r="G31" s="74">
        <f>Emissionsfaktorer!E39</f>
        <v>0.17438146716745256</v>
      </c>
      <c r="H31" s="60">
        <f t="shared" si="4"/>
        <v>0</v>
      </c>
      <c r="I31" s="60">
        <f t="shared" si="5"/>
        <v>0</v>
      </c>
      <c r="J31" s="60">
        <f t="shared" si="6"/>
        <v>0</v>
      </c>
      <c r="K31" s="60">
        <f t="shared" si="7"/>
        <v>0</v>
      </c>
      <c r="L31" s="141"/>
    </row>
    <row r="32" spans="1:13" x14ac:dyDescent="0.25">
      <c r="A32" s="71" t="str">
        <f>Emissionsfaktorer!A40</f>
        <v>Lätt lastbil bifuel (bensin/gas)</v>
      </c>
      <c r="B32" s="71" t="s">
        <v>318</v>
      </c>
      <c r="C32" s="56"/>
      <c r="D32" s="74">
        <f>Emissionsfaktorer!B40</f>
        <v>2.9275716477127893E-2</v>
      </c>
      <c r="E32" s="74">
        <f>Emissionsfaktorer!C40</f>
        <v>0</v>
      </c>
      <c r="F32" s="74">
        <f>Emissionsfaktorer!D40</f>
        <v>4.0551745769151354E-2</v>
      </c>
      <c r="G32" s="74">
        <f>Emissionsfaktorer!E40</f>
        <v>6.9827462246279254E-2</v>
      </c>
      <c r="H32" s="60">
        <f t="shared" si="4"/>
        <v>0</v>
      </c>
      <c r="I32" s="60">
        <f t="shared" si="5"/>
        <v>0</v>
      </c>
      <c r="J32" s="60">
        <f t="shared" si="6"/>
        <v>0</v>
      </c>
      <c r="K32" s="60">
        <f t="shared" si="7"/>
        <v>0</v>
      </c>
      <c r="L32" s="141"/>
    </row>
    <row r="33" spans="1:13" x14ac:dyDescent="0.25">
      <c r="A33" s="71" t="str">
        <f>Emissionsfaktorer!A41</f>
        <v>Lätt lastbil (100 % elektricitet)</v>
      </c>
      <c r="B33" s="71" t="s">
        <v>318</v>
      </c>
      <c r="C33" s="56"/>
      <c r="D33" s="74">
        <f>Emissionsfaktorer!B41</f>
        <v>0</v>
      </c>
      <c r="E33" s="74">
        <f>Emissionsfaktorer!C41</f>
        <v>7.0078312950013098E-3</v>
      </c>
      <c r="F33" s="74">
        <f>Emissionsfaktorer!D41</f>
        <v>1.8763959495494162E-3</v>
      </c>
      <c r="G33" s="74">
        <f>Emissionsfaktorer!E41</f>
        <v>8.8842272445507266E-3</v>
      </c>
      <c r="H33" s="60">
        <f t="shared" si="4"/>
        <v>0</v>
      </c>
      <c r="I33" s="60">
        <f t="shared" si="5"/>
        <v>0</v>
      </c>
      <c r="J33" s="60">
        <f t="shared" si="6"/>
        <v>0</v>
      </c>
      <c r="K33" s="60">
        <f t="shared" si="7"/>
        <v>0</v>
      </c>
      <c r="L33" s="141"/>
    </row>
    <row r="34" spans="1:13" ht="15" customHeight="1" x14ac:dyDescent="0.25">
      <c r="A34" s="180" t="s">
        <v>280</v>
      </c>
      <c r="B34" s="181"/>
      <c r="C34" s="181"/>
      <c r="D34" s="181"/>
      <c r="E34" s="181"/>
      <c r="F34" s="181"/>
      <c r="G34" s="182"/>
      <c r="H34" s="137"/>
      <c r="I34" s="137"/>
      <c r="J34" s="137"/>
      <c r="K34" s="60">
        <f t="shared" si="7"/>
        <v>0</v>
      </c>
      <c r="L34" s="141"/>
      <c r="M34" s="16"/>
    </row>
    <row r="35" spans="1:13" ht="15" customHeight="1" x14ac:dyDescent="0.25">
      <c r="A35" s="180" t="s">
        <v>847</v>
      </c>
      <c r="B35" s="181"/>
      <c r="C35" s="181"/>
      <c r="D35" s="181"/>
      <c r="E35" s="181"/>
      <c r="F35" s="181"/>
      <c r="G35" s="182"/>
      <c r="H35" s="60">
        <f>SUM(H10:H16,H19:H34)</f>
        <v>0</v>
      </c>
      <c r="I35" s="60">
        <f t="shared" ref="I35:K35" si="12">SUM(I10:I16,I19:I34)</f>
        <v>0</v>
      </c>
      <c r="J35" s="60">
        <f t="shared" si="12"/>
        <v>0</v>
      </c>
      <c r="K35" s="60">
        <f t="shared" si="12"/>
        <v>0</v>
      </c>
      <c r="L35" s="141"/>
      <c r="M35" s="16"/>
    </row>
    <row r="36" spans="1:13" x14ac:dyDescent="0.25"/>
    <row r="37" spans="1:13" x14ac:dyDescent="0.25"/>
    <row r="38" spans="1:13" ht="94.5" customHeight="1" x14ac:dyDescent="0.25">
      <c r="A38" s="183" t="s">
        <v>588</v>
      </c>
      <c r="B38" s="183"/>
      <c r="C38" s="183"/>
      <c r="D38" s="183"/>
      <c r="E38" s="183"/>
      <c r="F38" s="183"/>
      <c r="G38" s="183"/>
      <c r="H38" s="183"/>
      <c r="I38" s="16"/>
    </row>
    <row r="39" spans="1:13" ht="50.1" customHeight="1" x14ac:dyDescent="0.25">
      <c r="A39" s="187" t="s">
        <v>586</v>
      </c>
      <c r="B39" s="186" t="s">
        <v>1</v>
      </c>
      <c r="C39" s="186" t="s">
        <v>75</v>
      </c>
      <c r="D39" s="186"/>
      <c r="E39" s="184" t="s">
        <v>662</v>
      </c>
      <c r="F39" s="177" t="s">
        <v>525</v>
      </c>
      <c r="G39" s="177"/>
      <c r="H39" s="170" t="s">
        <v>837</v>
      </c>
    </row>
    <row r="40" spans="1:13" ht="31.5" customHeight="1" x14ac:dyDescent="0.25">
      <c r="A40" s="187"/>
      <c r="B40" s="186"/>
      <c r="C40" s="69" t="s">
        <v>52</v>
      </c>
      <c r="D40" s="70" t="s">
        <v>590</v>
      </c>
      <c r="E40" s="185"/>
      <c r="F40" s="69" t="s">
        <v>52</v>
      </c>
      <c r="G40" s="70" t="s">
        <v>590</v>
      </c>
      <c r="H40" s="171"/>
      <c r="I40" s="188" t="s">
        <v>778</v>
      </c>
      <c r="J40" s="189"/>
      <c r="K40" s="189"/>
    </row>
    <row r="41" spans="1:13" ht="15" customHeight="1" x14ac:dyDescent="0.25">
      <c r="A41" s="71" t="str">
        <f>Emissionsfaktorer!A4</f>
        <v>Bensin</v>
      </c>
      <c r="B41" s="71" t="s">
        <v>18</v>
      </c>
      <c r="C41" s="56"/>
      <c r="D41" s="56"/>
      <c r="E41" s="74">
        <f>Emissionsfaktorer!D4</f>
        <v>2.574140836608346</v>
      </c>
      <c r="F41" s="60">
        <f>$E41*C41</f>
        <v>0</v>
      </c>
      <c r="G41" s="60">
        <f>$E41*D41</f>
        <v>0</v>
      </c>
      <c r="H41" s="141"/>
      <c r="I41" s="189"/>
      <c r="J41" s="189"/>
      <c r="K41" s="189"/>
    </row>
    <row r="42" spans="1:13" x14ac:dyDescent="0.25">
      <c r="A42" s="71" t="str">
        <f>Emissionsfaktorer!A5</f>
        <v>Diesel</v>
      </c>
      <c r="B42" s="71" t="s">
        <v>18</v>
      </c>
      <c r="C42" s="56"/>
      <c r="D42" s="56"/>
      <c r="E42" s="74">
        <f>Emissionsfaktorer!D5</f>
        <v>2.4483093732758063</v>
      </c>
      <c r="F42" s="60">
        <f t="shared" ref="F42:F47" si="13">$E42*C42</f>
        <v>0</v>
      </c>
      <c r="G42" s="60">
        <f t="shared" ref="G42:G47" si="14">$E42*D42</f>
        <v>0</v>
      </c>
      <c r="H42" s="141"/>
      <c r="I42" s="189"/>
      <c r="J42" s="189"/>
      <c r="K42" s="189"/>
    </row>
    <row r="43" spans="1:13" x14ac:dyDescent="0.25">
      <c r="A43" s="71" t="str">
        <f>Emissionsfaktorer!A6</f>
        <v>Biodiesel (HVO 100%)</v>
      </c>
      <c r="B43" s="71" t="s">
        <v>18</v>
      </c>
      <c r="C43" s="56"/>
      <c r="D43" s="56"/>
      <c r="E43" s="74">
        <f>Emissionsfaktorer!D6</f>
        <v>0.46825583488201528</v>
      </c>
      <c r="F43" s="60">
        <f>$E43*C43</f>
        <v>0</v>
      </c>
      <c r="G43" s="60">
        <f>$E43*D43</f>
        <v>0</v>
      </c>
      <c r="H43" s="141"/>
      <c r="I43" s="189"/>
      <c r="J43" s="189"/>
      <c r="K43" s="189"/>
    </row>
    <row r="44" spans="1:13" x14ac:dyDescent="0.25">
      <c r="A44" s="71" t="str">
        <f>Emissionsfaktorer!A7</f>
        <v>E85</v>
      </c>
      <c r="B44" s="71" t="s">
        <v>18</v>
      </c>
      <c r="C44" s="56"/>
      <c r="D44" s="56"/>
      <c r="E44" s="74">
        <f>Emissionsfaktorer!D7</f>
        <v>1.025453890708639</v>
      </c>
      <c r="F44" s="60">
        <f t="shared" si="13"/>
        <v>0</v>
      </c>
      <c r="G44" s="60">
        <f t="shared" si="14"/>
        <v>0</v>
      </c>
      <c r="H44" s="141"/>
      <c r="I44" s="189"/>
      <c r="J44" s="189"/>
      <c r="K44" s="189"/>
    </row>
    <row r="45" spans="1:13" x14ac:dyDescent="0.25">
      <c r="A45" s="71" t="str">
        <f>Emissionsfaktorer!A8</f>
        <v>Fordonsgas (blandning)</v>
      </c>
      <c r="B45" s="71" t="s">
        <v>74</v>
      </c>
      <c r="C45" s="56"/>
      <c r="D45" s="56"/>
      <c r="E45" s="74">
        <f>Emissionsfaktorer!D8</f>
        <v>1.1419153391562027</v>
      </c>
      <c r="F45" s="60">
        <f t="shared" si="13"/>
        <v>0</v>
      </c>
      <c r="G45" s="60">
        <f t="shared" si="14"/>
        <v>0</v>
      </c>
      <c r="H45" s="141"/>
      <c r="I45" s="189"/>
      <c r="J45" s="189"/>
      <c r="K45" s="189"/>
    </row>
    <row r="46" spans="1:13" x14ac:dyDescent="0.25">
      <c r="A46" s="71" t="str">
        <f>Emissionsfaktorer!A9</f>
        <v>Biogas (100% bio)</v>
      </c>
      <c r="B46" s="71" t="s">
        <v>74</v>
      </c>
      <c r="C46" s="56"/>
      <c r="D46" s="56"/>
      <c r="E46" s="74">
        <f>Emissionsfaktorer!D9</f>
        <v>0.80547867829612219</v>
      </c>
      <c r="F46" s="60">
        <f t="shared" si="13"/>
        <v>0</v>
      </c>
      <c r="G46" s="60">
        <f t="shared" si="14"/>
        <v>0</v>
      </c>
      <c r="H46" s="141"/>
      <c r="I46" s="189"/>
      <c r="J46" s="189"/>
      <c r="K46" s="189"/>
    </row>
    <row r="47" spans="1:13" x14ac:dyDescent="0.25">
      <c r="A47" s="71" t="str">
        <f>Emissionsfaktorer!A18</f>
        <v>Elektricitet</v>
      </c>
      <c r="B47" s="71" t="s">
        <v>0</v>
      </c>
      <c r="C47" s="56"/>
      <c r="D47" s="56"/>
      <c r="E47" s="74">
        <f>Emissionsfaktorer!D18</f>
        <v>9.0399999999999994E-2</v>
      </c>
      <c r="F47" s="60">
        <f t="shared" si="13"/>
        <v>0</v>
      </c>
      <c r="G47" s="60">
        <f t="shared" si="14"/>
        <v>0</v>
      </c>
      <c r="H47" s="141"/>
      <c r="I47" s="189"/>
      <c r="J47" s="189"/>
      <c r="K47" s="189"/>
    </row>
    <row r="48" spans="1:13" ht="49.5" customHeight="1" x14ac:dyDescent="0.25">
      <c r="A48" s="187" t="s">
        <v>587</v>
      </c>
      <c r="B48" s="186" t="s">
        <v>1</v>
      </c>
      <c r="C48" s="186" t="s">
        <v>79</v>
      </c>
      <c r="D48" s="186"/>
      <c r="E48" s="184" t="s">
        <v>522</v>
      </c>
      <c r="F48" s="177" t="s">
        <v>525</v>
      </c>
      <c r="G48" s="177"/>
      <c r="H48" s="170" t="s">
        <v>837</v>
      </c>
      <c r="I48" s="16"/>
    </row>
    <row r="49" spans="1:8" ht="31.5" x14ac:dyDescent="0.25">
      <c r="A49" s="187"/>
      <c r="B49" s="186"/>
      <c r="C49" s="69" t="s">
        <v>52</v>
      </c>
      <c r="D49" s="70" t="s">
        <v>590</v>
      </c>
      <c r="E49" s="185"/>
      <c r="F49" s="69" t="s">
        <v>52</v>
      </c>
      <c r="G49" s="70" t="s">
        <v>590</v>
      </c>
      <c r="H49" s="171"/>
    </row>
    <row r="50" spans="1:8" x14ac:dyDescent="0.25">
      <c r="A50" s="71" t="str">
        <f>Emissionsfaktorer!A27</f>
        <v>Personbil (okänt drivmedel)</v>
      </c>
      <c r="B50" s="71" t="s">
        <v>318</v>
      </c>
      <c r="C50" s="56"/>
      <c r="D50" s="56"/>
      <c r="E50" s="248">
        <f>Emissionsfaktorer!E27</f>
        <v>0.17563669754776684</v>
      </c>
      <c r="F50" s="60">
        <f>$E50*C50</f>
        <v>0</v>
      </c>
      <c r="G50" s="60">
        <f>$E50*D50</f>
        <v>0</v>
      </c>
      <c r="H50" s="141"/>
    </row>
    <row r="51" spans="1:8" x14ac:dyDescent="0.25">
      <c r="A51" s="71" t="str">
        <f>Emissionsfaktorer!A28</f>
        <v>Personbil (bensin)</v>
      </c>
      <c r="B51" s="71" t="s">
        <v>318</v>
      </c>
      <c r="C51" s="56"/>
      <c r="D51" s="56"/>
      <c r="E51" s="74">
        <f>Emissionsfaktorer!E28</f>
        <v>0.18752439619050695</v>
      </c>
      <c r="F51" s="60">
        <f t="shared" ref="F51:F63" si="15">$E51*C51</f>
        <v>0</v>
      </c>
      <c r="G51" s="60">
        <f t="shared" ref="G51:G63" si="16">$E51*D51</f>
        <v>0</v>
      </c>
      <c r="H51" s="141"/>
    </row>
    <row r="52" spans="1:8" x14ac:dyDescent="0.25">
      <c r="A52" s="71" t="str">
        <f>Emissionsfaktorer!A29</f>
        <v xml:space="preserve">Personbil (diesel) </v>
      </c>
      <c r="B52" s="71" t="s">
        <v>318</v>
      </c>
      <c r="C52" s="56"/>
      <c r="D52" s="56"/>
      <c r="E52" s="74">
        <f>Emissionsfaktorer!E29</f>
        <v>0.1637489989050267</v>
      </c>
      <c r="F52" s="60">
        <f t="shared" si="15"/>
        <v>0</v>
      </c>
      <c r="G52" s="60">
        <f t="shared" si="16"/>
        <v>0</v>
      </c>
      <c r="H52" s="141"/>
    </row>
    <row r="53" spans="1:8" x14ac:dyDescent="0.25">
      <c r="A53" s="71" t="str">
        <f>Emissionsfaktorer!A30</f>
        <v>Personbil (100% biodiesel)</v>
      </c>
      <c r="B53" s="71" t="s">
        <v>318</v>
      </c>
      <c r="C53" s="56"/>
      <c r="D53" s="56"/>
      <c r="E53" s="74">
        <f>Emissionsfaktorer!E30</f>
        <v>4.1304903168705137E-2</v>
      </c>
      <c r="F53" s="60">
        <f t="shared" si="15"/>
        <v>0</v>
      </c>
      <c r="G53" s="60">
        <f t="shared" si="16"/>
        <v>0</v>
      </c>
      <c r="H53" s="141"/>
    </row>
    <row r="54" spans="1:8" x14ac:dyDescent="0.25">
      <c r="A54" s="71" t="str">
        <f>Emissionsfaktorer!A31</f>
        <v>Personbil flexifuel (E85/bensin)</v>
      </c>
      <c r="B54" s="71" t="s">
        <v>318</v>
      </c>
      <c r="C54" s="56"/>
      <c r="D54" s="56"/>
      <c r="E54" s="74">
        <f>Emissionsfaktorer!E31</f>
        <v>0.1832782661605564</v>
      </c>
      <c r="F54" s="60">
        <f t="shared" si="15"/>
        <v>0</v>
      </c>
      <c r="G54" s="60">
        <f t="shared" si="16"/>
        <v>0</v>
      </c>
      <c r="H54" s="141"/>
    </row>
    <row r="55" spans="1:8" x14ac:dyDescent="0.25">
      <c r="A55" s="71" t="str">
        <f>Emissionsfaktorer!A32</f>
        <v>Personbil bifuel (gas/bensin)</v>
      </c>
      <c r="B55" s="71" t="s">
        <v>318</v>
      </c>
      <c r="C55" s="56"/>
      <c r="D55" s="56"/>
      <c r="E55" s="74">
        <f>Emissionsfaktorer!E32</f>
        <v>5.2402760014001792E-2</v>
      </c>
      <c r="F55" s="60">
        <f t="shared" si="15"/>
        <v>0</v>
      </c>
      <c r="G55" s="60">
        <f t="shared" si="16"/>
        <v>0</v>
      </c>
      <c r="H55" s="141"/>
    </row>
    <row r="56" spans="1:8" x14ac:dyDescent="0.25">
      <c r="A56" s="71" t="str">
        <f>Emissionsfaktorer!A33</f>
        <v>Personbil laddhybrid (bensin/el)</v>
      </c>
      <c r="B56" s="71" t="s">
        <v>318</v>
      </c>
      <c r="C56" s="56"/>
      <c r="D56" s="56"/>
      <c r="E56" s="74">
        <f>Emissionsfaktorer!E33</f>
        <v>9.1233729680354592E-2</v>
      </c>
      <c r="F56" s="60">
        <f t="shared" si="15"/>
        <v>0</v>
      </c>
      <c r="G56" s="60">
        <f t="shared" si="16"/>
        <v>0</v>
      </c>
      <c r="H56" s="141"/>
    </row>
    <row r="57" spans="1:8" x14ac:dyDescent="0.25">
      <c r="A57" s="71" t="str">
        <f>Emissionsfaktorer!A34</f>
        <v>Personbil laddhybrid (diesel/el)</v>
      </c>
      <c r="B57" s="71" t="s">
        <v>318</v>
      </c>
      <c r="C57" s="56"/>
      <c r="D57" s="56"/>
      <c r="E57" s="74">
        <f>Emissionsfaktorer!E34</f>
        <v>8.0225720737177236E-2</v>
      </c>
      <c r="F57" s="60">
        <f t="shared" si="15"/>
        <v>0</v>
      </c>
      <c r="G57" s="60">
        <f t="shared" si="16"/>
        <v>0</v>
      </c>
      <c r="H57" s="141"/>
    </row>
    <row r="58" spans="1:8" x14ac:dyDescent="0.25">
      <c r="A58" s="71" t="str">
        <f>Emissionsfaktorer!A35</f>
        <v>Personbil ( 100% elektricitet)</v>
      </c>
      <c r="B58" s="71" t="s">
        <v>318</v>
      </c>
      <c r="C58" s="56"/>
      <c r="D58" s="56"/>
      <c r="E58" s="74">
        <f>Emissionsfaktorer!E35</f>
        <v>8.2121680524206084E-3</v>
      </c>
      <c r="F58" s="60">
        <f t="shared" si="15"/>
        <v>0</v>
      </c>
      <c r="G58" s="60">
        <f t="shared" si="16"/>
        <v>0</v>
      </c>
      <c r="H58" s="141"/>
    </row>
    <row r="59" spans="1:8" x14ac:dyDescent="0.25">
      <c r="A59" s="71" t="str">
        <f>Emissionsfaktorer!A36</f>
        <v>Buss</v>
      </c>
      <c r="B59" s="71" t="s">
        <v>318</v>
      </c>
      <c r="C59" s="56"/>
      <c r="D59" s="56"/>
      <c r="E59" s="74">
        <f>Emissionsfaktorer!E36</f>
        <v>0.59738981856192486</v>
      </c>
      <c r="F59" s="60">
        <f t="shared" si="15"/>
        <v>0</v>
      </c>
      <c r="G59" s="60">
        <f t="shared" si="16"/>
        <v>0</v>
      </c>
      <c r="H59" s="141"/>
    </row>
    <row r="60" spans="1:8" x14ac:dyDescent="0.25">
      <c r="A60" s="71" t="str">
        <f>Emissionsfaktorer!A38</f>
        <v>Lätt lastbil bensin</v>
      </c>
      <c r="B60" s="71" t="s">
        <v>318</v>
      </c>
      <c r="C60" s="56"/>
      <c r="D60" s="56"/>
      <c r="E60" s="74">
        <f>Emissionsfaktorer!E38</f>
        <v>0.19081837224425927</v>
      </c>
      <c r="F60" s="60">
        <f t="shared" si="15"/>
        <v>0</v>
      </c>
      <c r="G60" s="60">
        <f t="shared" si="16"/>
        <v>0</v>
      </c>
      <c r="H60" s="141"/>
    </row>
    <row r="61" spans="1:8" x14ac:dyDescent="0.25">
      <c r="A61" s="71" t="str">
        <f>Emissionsfaktorer!A39</f>
        <v>Lätt lastbil diesel</v>
      </c>
      <c r="B61" s="71" t="s">
        <v>318</v>
      </c>
      <c r="C61" s="56"/>
      <c r="D61" s="56"/>
      <c r="E61" s="74">
        <f>Emissionsfaktorer!E39</f>
        <v>0.17438146716745256</v>
      </c>
      <c r="F61" s="60">
        <f t="shared" si="15"/>
        <v>0</v>
      </c>
      <c r="G61" s="60">
        <f t="shared" si="16"/>
        <v>0</v>
      </c>
      <c r="H61" s="141"/>
    </row>
    <row r="62" spans="1:8" x14ac:dyDescent="0.25">
      <c r="A62" s="71" t="str">
        <f>Emissionsfaktorer!A40</f>
        <v>Lätt lastbil bifuel (bensin/gas)</v>
      </c>
      <c r="B62" s="71" t="s">
        <v>318</v>
      </c>
      <c r="C62" s="56"/>
      <c r="D62" s="56"/>
      <c r="E62" s="74">
        <f>Emissionsfaktorer!E40</f>
        <v>6.9827462246279254E-2</v>
      </c>
      <c r="F62" s="60">
        <f t="shared" si="15"/>
        <v>0</v>
      </c>
      <c r="G62" s="60">
        <f t="shared" si="16"/>
        <v>0</v>
      </c>
      <c r="H62" s="141"/>
    </row>
    <row r="63" spans="1:8" x14ac:dyDescent="0.25">
      <c r="A63" s="71" t="str">
        <f>Emissionsfaktorer!A41</f>
        <v>Lätt lastbil (100 % elektricitet)</v>
      </c>
      <c r="B63" s="71" t="s">
        <v>318</v>
      </c>
      <c r="C63" s="56"/>
      <c r="D63" s="56"/>
      <c r="E63" s="74">
        <f>Emissionsfaktorer!E41</f>
        <v>8.8842272445507266E-3</v>
      </c>
      <c r="F63" s="60">
        <f t="shared" si="15"/>
        <v>0</v>
      </c>
      <c r="G63" s="60">
        <f t="shared" si="16"/>
        <v>0</v>
      </c>
      <c r="H63" s="141"/>
    </row>
    <row r="64" spans="1:8" x14ac:dyDescent="0.25">
      <c r="A64" s="175" t="s">
        <v>280</v>
      </c>
      <c r="B64" s="175"/>
      <c r="C64" s="175"/>
      <c r="D64" s="175"/>
      <c r="E64" s="175"/>
      <c r="F64" s="137"/>
      <c r="G64" s="137"/>
      <c r="H64" s="141"/>
    </row>
    <row r="65" spans="1:8" x14ac:dyDescent="0.25">
      <c r="A65" s="175" t="s">
        <v>589</v>
      </c>
      <c r="B65" s="175"/>
      <c r="C65" s="175"/>
      <c r="D65" s="175"/>
      <c r="E65" s="175"/>
      <c r="F65" s="60">
        <f>SUM(F41:F47,F50:F64)</f>
        <v>0</v>
      </c>
      <c r="G65" s="60">
        <f>SUM(G41:G47,G50:G64)</f>
        <v>0</v>
      </c>
      <c r="H65" s="141"/>
    </row>
    <row r="66" spans="1:8" x14ac:dyDescent="0.25">
      <c r="D66" s="15"/>
      <c r="E66" s="15"/>
      <c r="F66" s="15"/>
      <c r="G66" s="15"/>
    </row>
    <row r="67" spans="1:8" x14ac:dyDescent="0.25">
      <c r="D67" s="15"/>
      <c r="E67" s="15"/>
      <c r="F67" s="15"/>
      <c r="G67" s="15"/>
      <c r="H67" s="15"/>
    </row>
    <row r="68" spans="1:8" ht="117" customHeight="1" x14ac:dyDescent="0.25">
      <c r="A68" s="178" t="s">
        <v>591</v>
      </c>
      <c r="B68" s="178"/>
      <c r="C68" s="178"/>
      <c r="D68" s="178"/>
      <c r="E68" s="178"/>
    </row>
    <row r="69" spans="1:8" ht="39.950000000000003" customHeight="1" x14ac:dyDescent="0.25">
      <c r="A69" s="176" t="s">
        <v>565</v>
      </c>
      <c r="B69" s="177" t="s">
        <v>281</v>
      </c>
      <c r="C69" s="184" t="s">
        <v>663</v>
      </c>
      <c r="D69" s="70" t="s">
        <v>529</v>
      </c>
      <c r="E69" s="170" t="s">
        <v>837</v>
      </c>
    </row>
    <row r="70" spans="1:8" ht="18.75" customHeight="1" x14ac:dyDescent="0.25">
      <c r="A70" s="176"/>
      <c r="B70" s="177"/>
      <c r="C70" s="185"/>
      <c r="D70" s="69" t="s">
        <v>78</v>
      </c>
      <c r="E70" s="171"/>
    </row>
    <row r="71" spans="1:8" x14ac:dyDescent="0.25">
      <c r="A71" s="71" t="str">
        <f>Emissionsfaktorer!A76</f>
        <v>Samtliga flygresor</v>
      </c>
      <c r="B71" s="56"/>
      <c r="C71" s="74">
        <f>Emissionsfaktorer!B76</f>
        <v>0.13600000000000001</v>
      </c>
      <c r="D71" s="60">
        <f t="shared" ref="D71" si="17">B71*C71</f>
        <v>0</v>
      </c>
      <c r="E71" s="141"/>
    </row>
    <row r="72" spans="1:8" ht="39.950000000000003" customHeight="1" x14ac:dyDescent="0.25">
      <c r="A72" s="176" t="s">
        <v>566</v>
      </c>
      <c r="B72" s="177" t="s">
        <v>844</v>
      </c>
      <c r="C72" s="177" t="s">
        <v>664</v>
      </c>
      <c r="D72" s="70" t="s">
        <v>529</v>
      </c>
      <c r="E72" s="170" t="s">
        <v>837</v>
      </c>
    </row>
    <row r="73" spans="1:8" ht="15" customHeight="1" x14ac:dyDescent="0.25">
      <c r="A73" s="176"/>
      <c r="B73" s="177"/>
      <c r="C73" s="177"/>
      <c r="D73" s="69" t="s">
        <v>78</v>
      </c>
      <c r="E73" s="171"/>
    </row>
    <row r="74" spans="1:8" x14ac:dyDescent="0.25">
      <c r="A74" s="71" t="str">
        <f>Emissionsfaktorer!A77</f>
        <v>Inom Norden (500km)</v>
      </c>
      <c r="B74" s="56"/>
      <c r="C74" s="78">
        <f>Emissionsfaktorer!B77</f>
        <v>68</v>
      </c>
      <c r="D74" s="60">
        <f>B74*C74</f>
        <v>0</v>
      </c>
      <c r="E74" s="141"/>
    </row>
    <row r="75" spans="1:8" x14ac:dyDescent="0.25">
      <c r="A75" s="71" t="str">
        <f>Emissionsfaktorer!A78</f>
        <v>Kontinentalt (2000km)</v>
      </c>
      <c r="B75" s="56"/>
      <c r="C75" s="78">
        <f>Emissionsfaktorer!B78</f>
        <v>272</v>
      </c>
      <c r="D75" s="60">
        <f t="shared" ref="D75:D76" si="18">B75*C75</f>
        <v>0</v>
      </c>
      <c r="E75" s="141"/>
    </row>
    <row r="76" spans="1:8" x14ac:dyDescent="0.25">
      <c r="A76" s="71" t="str">
        <f>Emissionsfaktorer!A79</f>
        <v>Interkontinentalt (8000km)</v>
      </c>
      <c r="B76" s="56"/>
      <c r="C76" s="78">
        <f>Emissionsfaktorer!B79</f>
        <v>1088</v>
      </c>
      <c r="D76" s="60">
        <f t="shared" si="18"/>
        <v>0</v>
      </c>
      <c r="E76" s="141"/>
    </row>
    <row r="77" spans="1:8" x14ac:dyDescent="0.25">
      <c r="A77" s="175" t="s">
        <v>280</v>
      </c>
      <c r="B77" s="175"/>
      <c r="C77" s="175"/>
      <c r="D77" s="137"/>
      <c r="E77" s="141"/>
    </row>
    <row r="78" spans="1:8" x14ac:dyDescent="0.25">
      <c r="A78" s="175" t="s">
        <v>592</v>
      </c>
      <c r="B78" s="175"/>
      <c r="C78" s="175"/>
      <c r="D78" s="60">
        <f>SUM(D71,D74:D77)</f>
        <v>0</v>
      </c>
      <c r="E78" s="141"/>
    </row>
    <row r="79" spans="1:8" x14ac:dyDescent="0.25">
      <c r="D79" s="15"/>
      <c r="E79" s="15"/>
      <c r="F79" s="15"/>
      <c r="G79" s="15"/>
      <c r="H79" s="15"/>
    </row>
    <row r="80" spans="1:8" x14ac:dyDescent="0.25">
      <c r="D80" s="15"/>
      <c r="E80" s="15"/>
      <c r="F80" s="15"/>
      <c r="G80" s="15"/>
      <c r="H80" s="15"/>
    </row>
    <row r="81" spans="1:7" ht="98.25" customHeight="1" x14ac:dyDescent="0.25">
      <c r="A81" s="178" t="s">
        <v>594</v>
      </c>
      <c r="B81" s="178"/>
      <c r="C81" s="178"/>
      <c r="D81" s="178"/>
      <c r="E81" s="178"/>
      <c r="F81" s="178"/>
      <c r="G81" s="178"/>
    </row>
    <row r="82" spans="1:7" ht="42.75" customHeight="1" x14ac:dyDescent="0.25">
      <c r="A82" s="176" t="s">
        <v>597</v>
      </c>
      <c r="B82" s="177" t="s">
        <v>281</v>
      </c>
      <c r="C82" s="177"/>
      <c r="D82" s="70" t="s">
        <v>663</v>
      </c>
      <c r="E82" s="70" t="s">
        <v>663</v>
      </c>
      <c r="F82" s="70" t="s">
        <v>529</v>
      </c>
      <c r="G82" s="170" t="s">
        <v>837</v>
      </c>
    </row>
    <row r="83" spans="1:7" ht="15.75" x14ac:dyDescent="0.25">
      <c r="A83" s="176"/>
      <c r="B83" s="70" t="s">
        <v>282</v>
      </c>
      <c r="C83" s="70" t="s">
        <v>283</v>
      </c>
      <c r="D83" s="70" t="s">
        <v>282</v>
      </c>
      <c r="E83" s="70" t="s">
        <v>283</v>
      </c>
      <c r="F83" s="69" t="s">
        <v>78</v>
      </c>
      <c r="G83" s="171"/>
    </row>
    <row r="84" spans="1:7" x14ac:dyDescent="0.25">
      <c r="A84" s="71" t="str">
        <f>Emissionsfaktorer!A82</f>
        <v>Gotlandsfärja</v>
      </c>
      <c r="B84" s="56"/>
      <c r="C84" s="56"/>
      <c r="D84" s="74">
        <f>Emissionsfaktorer!B82</f>
        <v>0.32431618150400005</v>
      </c>
      <c r="E84" s="74">
        <f>Emissionsfaktorer!B98</f>
        <v>1.2268902714800001</v>
      </c>
      <c r="F84" s="60">
        <f>(B84*D84)+(C84*E84)</f>
        <v>0</v>
      </c>
      <c r="G84" s="141"/>
    </row>
    <row r="85" spans="1:7" x14ac:dyDescent="0.25">
      <c r="A85" s="71" t="str">
        <f>Emissionsfaktorer!A83</f>
        <v>Finlandsfärja</v>
      </c>
      <c r="B85" s="56"/>
      <c r="C85" s="56"/>
      <c r="D85" s="74">
        <f>Emissionsfaktorer!B83</f>
        <v>0.4578448218176</v>
      </c>
      <c r="E85" s="74">
        <f>Emissionsfaktorer!B99</f>
        <v>0.61689649412960001</v>
      </c>
      <c r="F85" s="60">
        <f t="shared" ref="F85:F87" si="19">(B85*D85)+(C85*E85)</f>
        <v>0</v>
      </c>
      <c r="G85" s="141"/>
    </row>
    <row r="86" spans="1:7" ht="15.75" x14ac:dyDescent="0.25">
      <c r="A86" s="71" t="str">
        <f>Emissionsfaktorer!A84</f>
        <v>Skärgårdsfärjor</v>
      </c>
      <c r="B86" s="56"/>
      <c r="C86" s="70"/>
      <c r="D86" s="74">
        <f>Emissionsfaktorer!B84</f>
        <v>0.74968441491223614</v>
      </c>
      <c r="E86" s="79"/>
      <c r="F86" s="60">
        <f t="shared" si="19"/>
        <v>0</v>
      </c>
      <c r="G86" s="141"/>
    </row>
    <row r="87" spans="1:7" x14ac:dyDescent="0.25">
      <c r="A87" s="71" t="str">
        <f>Emissionsfaktorer!A85</f>
        <v>Okänd färja</v>
      </c>
      <c r="B87" s="56"/>
      <c r="C87" s="56"/>
      <c r="D87" s="74">
        <f>Emissionsfaktorer!B85</f>
        <v>0.51061513941127867</v>
      </c>
      <c r="E87" s="74">
        <f>Emissionsfaktorer!B100</f>
        <v>0.92189338280480004</v>
      </c>
      <c r="F87" s="60">
        <f t="shared" si="19"/>
        <v>0</v>
      </c>
      <c r="G87" s="141"/>
    </row>
    <row r="88" spans="1:7" ht="31.5" x14ac:dyDescent="0.25">
      <c r="A88" s="176" t="s">
        <v>598</v>
      </c>
      <c r="B88" s="177" t="s">
        <v>838</v>
      </c>
      <c r="C88" s="177"/>
      <c r="D88" s="70" t="s">
        <v>664</v>
      </c>
      <c r="E88" s="70" t="s">
        <v>664</v>
      </c>
      <c r="F88" s="70" t="s">
        <v>529</v>
      </c>
      <c r="G88" s="170" t="s">
        <v>837</v>
      </c>
    </row>
    <row r="89" spans="1:7" ht="15.75" x14ac:dyDescent="0.25">
      <c r="A89" s="176"/>
      <c r="B89" s="70" t="s">
        <v>282</v>
      </c>
      <c r="C89" s="70" t="s">
        <v>283</v>
      </c>
      <c r="D89" s="70" t="s">
        <v>282</v>
      </c>
      <c r="E89" s="70" t="s">
        <v>283</v>
      </c>
      <c r="F89" s="69" t="s">
        <v>78</v>
      </c>
      <c r="G89" s="171"/>
    </row>
    <row r="90" spans="1:7" x14ac:dyDescent="0.25">
      <c r="A90" s="71" t="str">
        <f>Emissionsfaktorer!A86</f>
        <v>Gotlandsfärja, Nynäshamn - Visby (150km)</v>
      </c>
      <c r="B90" s="56"/>
      <c r="C90" s="56"/>
      <c r="D90" s="78">
        <f>Emissionsfaktorer!B86</f>
        <v>48.647427225600005</v>
      </c>
      <c r="E90" s="78">
        <f>Emissionsfaktorer!B101</f>
        <v>184.033540722</v>
      </c>
      <c r="F90" s="60">
        <f>(B90*D90)+(C90*E90)</f>
        <v>0</v>
      </c>
      <c r="G90" s="141"/>
    </row>
    <row r="91" spans="1:7" x14ac:dyDescent="0.25">
      <c r="A91" s="71" t="str">
        <f>Emissionsfaktorer!A87</f>
        <v>Gotlandsfärja, Oskarshamn - Visby (120km)</v>
      </c>
      <c r="B91" s="56"/>
      <c r="C91" s="56"/>
      <c r="D91" s="78">
        <f>Emissionsfaktorer!B87</f>
        <v>38.917941780480007</v>
      </c>
      <c r="E91" s="78">
        <f>Emissionsfaktorer!B102</f>
        <v>147.22683257760002</v>
      </c>
      <c r="F91" s="60">
        <f t="shared" ref="F91:F100" si="20">(B91*D91)+(C91*E91)</f>
        <v>0</v>
      </c>
      <c r="G91" s="141"/>
    </row>
    <row r="92" spans="1:7" x14ac:dyDescent="0.25">
      <c r="A92" s="71" t="str">
        <f>Emissionsfaktorer!A88</f>
        <v>Finlandsfärja, Stockholm - Helsingfors (400km)</v>
      </c>
      <c r="B92" s="56"/>
      <c r="C92" s="56"/>
      <c r="D92" s="78">
        <f>Emissionsfaktorer!B88</f>
        <v>183.13792872703999</v>
      </c>
      <c r="E92" s="78">
        <f>Emissionsfaktorer!B103</f>
        <v>246.75859765184001</v>
      </c>
      <c r="F92" s="60">
        <f t="shared" si="20"/>
        <v>0</v>
      </c>
      <c r="G92" s="141"/>
    </row>
    <row r="93" spans="1:7" x14ac:dyDescent="0.25">
      <c r="A93" s="71" t="str">
        <f>Emissionsfaktorer!A89</f>
        <v>Finlandsfärja, Stockholm - Mariehamn (150km)</v>
      </c>
      <c r="B93" s="56"/>
      <c r="C93" s="56"/>
      <c r="D93" s="78">
        <f>Emissionsfaktorer!B89</f>
        <v>68.676723272640004</v>
      </c>
      <c r="E93" s="78">
        <f>Emissionsfaktorer!B104</f>
        <v>92.534474119440006</v>
      </c>
      <c r="F93" s="60">
        <f t="shared" si="20"/>
        <v>0</v>
      </c>
      <c r="G93" s="141"/>
    </row>
    <row r="94" spans="1:7" x14ac:dyDescent="0.25">
      <c r="A94" s="71" t="str">
        <f>Emissionsfaktorer!A90</f>
        <v>Finlandsfärja, Stockholm - Åbo (270km)</v>
      </c>
      <c r="B94" s="56"/>
      <c r="C94" s="56"/>
      <c r="D94" s="78">
        <f>Emissionsfaktorer!B90</f>
        <v>123.618101890752</v>
      </c>
      <c r="E94" s="78">
        <f>Emissionsfaktorer!B105</f>
        <v>166.56205341499199</v>
      </c>
      <c r="F94" s="60">
        <f t="shared" si="20"/>
        <v>0</v>
      </c>
      <c r="G94" s="141"/>
    </row>
    <row r="95" spans="1:7" x14ac:dyDescent="0.25">
      <c r="A95" s="71" t="str">
        <f>Emissionsfaktorer!A91</f>
        <v>Göteborg - Fredrikshamn (90km)</v>
      </c>
      <c r="B95" s="56"/>
      <c r="C95" s="56"/>
      <c r="D95" s="78">
        <f>Emissionsfaktorer!B91</f>
        <v>64.452196754208003</v>
      </c>
      <c r="E95" s="78">
        <f>Emissionsfaktorer!B106</f>
        <v>106.74257370955199</v>
      </c>
      <c r="F95" s="60">
        <f t="shared" si="20"/>
        <v>0</v>
      </c>
      <c r="G95" s="141"/>
    </row>
    <row r="96" spans="1:7" x14ac:dyDescent="0.25">
      <c r="A96" s="71" t="str">
        <f>Emissionsfaktorer!A92</f>
        <v>Helsingborg - Helsingör 6km)</v>
      </c>
      <c r="B96" s="56"/>
      <c r="C96" s="56"/>
      <c r="D96" s="78">
        <f>Emissionsfaktorer!B92</f>
        <v>4.9256567715845918</v>
      </c>
      <c r="E96" s="78">
        <f>Emissionsfaktorer!B107</f>
        <v>9.3281001066288596</v>
      </c>
      <c r="F96" s="60">
        <f t="shared" si="20"/>
        <v>0</v>
      </c>
      <c r="G96" s="141"/>
    </row>
    <row r="97" spans="1:8" x14ac:dyDescent="0.25">
      <c r="A97" s="71" t="str">
        <f>Emissionsfaktorer!A93</f>
        <v>Ystad - Rönne (70km)</v>
      </c>
      <c r="B97" s="56"/>
      <c r="C97" s="56"/>
      <c r="D97" s="78">
        <f>Emissionsfaktorer!B93</f>
        <v>13.701274719216002</v>
      </c>
      <c r="E97" s="78">
        <f>Emissionsfaktorer!B108</f>
        <v>88.138069222111994</v>
      </c>
      <c r="F97" s="60">
        <f t="shared" si="20"/>
        <v>0</v>
      </c>
      <c r="G97" s="141"/>
    </row>
    <row r="98" spans="1:8" x14ac:dyDescent="0.25">
      <c r="A98" s="71" t="str">
        <f>Emissionsfaktorer!A94</f>
        <v>Trelleborg - Rostock (160km)</v>
      </c>
      <c r="B98" s="56"/>
      <c r="C98" s="56"/>
      <c r="D98" s="78">
        <f>Emissionsfaktorer!B94</f>
        <v>89.637269471232003</v>
      </c>
      <c r="E98" s="78">
        <f>Emissionsfaktorer!B109</f>
        <v>124.306790319488</v>
      </c>
      <c r="F98" s="60">
        <f t="shared" si="20"/>
        <v>0</v>
      </c>
      <c r="G98" s="141"/>
    </row>
    <row r="99" spans="1:8" x14ac:dyDescent="0.25">
      <c r="A99" s="71" t="str">
        <f>Emissionsfaktorer!A95</f>
        <v>Övriga färjor utrikes (250km)</v>
      </c>
      <c r="B99" s="56"/>
      <c r="C99" s="56"/>
      <c r="D99" s="78">
        <f>Emissionsfaktorer!B95</f>
        <v>118.5489936558</v>
      </c>
      <c r="E99" s="78">
        <f>Emissionsfaktorer!B110</f>
        <v>252.65677073260002</v>
      </c>
      <c r="F99" s="60">
        <f t="shared" si="20"/>
        <v>0</v>
      </c>
      <c r="G99" s="141"/>
    </row>
    <row r="100" spans="1:8" ht="15.75" x14ac:dyDescent="0.25">
      <c r="A100" s="71" t="str">
        <f>Emissionsfaktorer!A96</f>
        <v>Skärgårdsfärjor (20km)</v>
      </c>
      <c r="B100" s="56"/>
      <c r="C100" s="70"/>
      <c r="D100" s="78">
        <f>Emissionsfaktorer!B96</f>
        <v>14.993688298244724</v>
      </c>
      <c r="E100" s="89"/>
      <c r="F100" s="60">
        <f t="shared" si="20"/>
        <v>0</v>
      </c>
      <c r="G100" s="141"/>
    </row>
    <row r="101" spans="1:8" x14ac:dyDescent="0.25">
      <c r="A101" s="175" t="s">
        <v>280</v>
      </c>
      <c r="B101" s="175"/>
      <c r="C101" s="175"/>
      <c r="D101" s="175"/>
      <c r="E101" s="175"/>
      <c r="F101" s="137"/>
      <c r="G101" s="141"/>
    </row>
    <row r="102" spans="1:8" x14ac:dyDescent="0.25">
      <c r="A102" s="175" t="s">
        <v>593</v>
      </c>
      <c r="B102" s="175"/>
      <c r="C102" s="175"/>
      <c r="D102" s="175"/>
      <c r="E102" s="175"/>
      <c r="F102" s="60">
        <f>SUM(F84:F87,F90:F101)</f>
        <v>0</v>
      </c>
      <c r="G102" s="141"/>
    </row>
    <row r="103" spans="1:8" x14ac:dyDescent="0.25">
      <c r="D103" s="15"/>
      <c r="E103" s="15"/>
      <c r="F103" s="15"/>
      <c r="G103" s="15"/>
      <c r="H103" s="15"/>
    </row>
    <row r="104" spans="1:8" ht="35.25" customHeight="1" x14ac:dyDescent="0.25">
      <c r="A104" s="190" t="s">
        <v>848</v>
      </c>
      <c r="B104" s="190"/>
      <c r="C104" s="190"/>
      <c r="D104" s="190"/>
      <c r="E104" s="190"/>
      <c r="F104" s="190"/>
      <c r="G104" s="190"/>
      <c r="H104" s="15"/>
    </row>
    <row r="105" spans="1:8" x14ac:dyDescent="0.25">
      <c r="D105" s="15"/>
      <c r="E105" s="15"/>
      <c r="F105" s="15"/>
      <c r="G105" s="15"/>
      <c r="H105" s="15"/>
    </row>
    <row r="106" spans="1:8" s="16" customFormat="1" ht="133.5" customHeight="1" x14ac:dyDescent="0.2">
      <c r="A106" s="178" t="s">
        <v>839</v>
      </c>
      <c r="B106" s="178"/>
      <c r="C106" s="178"/>
      <c r="D106" s="178"/>
      <c r="E106" s="178"/>
    </row>
    <row r="107" spans="1:8" ht="39.950000000000003" customHeight="1" x14ac:dyDescent="0.25">
      <c r="A107" s="176" t="s">
        <v>567</v>
      </c>
      <c r="B107" s="177" t="s">
        <v>39</v>
      </c>
      <c r="C107" s="177" t="s">
        <v>522</v>
      </c>
      <c r="D107" s="70" t="s">
        <v>529</v>
      </c>
      <c r="E107" s="170" t="s">
        <v>837</v>
      </c>
    </row>
    <row r="108" spans="1:8" ht="15" customHeight="1" x14ac:dyDescent="0.25">
      <c r="A108" s="176"/>
      <c r="B108" s="177"/>
      <c r="C108" s="177"/>
      <c r="D108" s="69" t="s">
        <v>78</v>
      </c>
      <c r="E108" s="171"/>
    </row>
    <row r="109" spans="1:8" x14ac:dyDescent="0.25">
      <c r="A109" s="71" t="str">
        <f>Emissionsfaktorer!A113</f>
        <v>Stockholm</v>
      </c>
      <c r="B109" s="56"/>
      <c r="C109" s="74">
        <f>Emissionsfaktorer!B114</f>
        <v>0.14343257480527632</v>
      </c>
      <c r="D109" s="60">
        <f>B109*C109</f>
        <v>0</v>
      </c>
      <c r="E109" s="141"/>
    </row>
    <row r="110" spans="1:8" x14ac:dyDescent="0.25">
      <c r="A110" s="71" t="str">
        <f>Emissionsfaktorer!A114</f>
        <v>Övriga Sverige</v>
      </c>
      <c r="B110" s="56"/>
      <c r="C110" s="74">
        <f>Emissionsfaktorer!B113</f>
        <v>0.1678014385550162</v>
      </c>
      <c r="D110" s="60">
        <f>B110*C110</f>
        <v>0</v>
      </c>
      <c r="E110" s="141"/>
    </row>
    <row r="111" spans="1:8" ht="39.950000000000003" customHeight="1" x14ac:dyDescent="0.25">
      <c r="A111" s="176" t="s">
        <v>568</v>
      </c>
      <c r="B111" s="177" t="s">
        <v>40</v>
      </c>
      <c r="C111" s="179" t="s">
        <v>665</v>
      </c>
      <c r="D111" s="70" t="s">
        <v>529</v>
      </c>
      <c r="E111" s="170" t="s">
        <v>837</v>
      </c>
    </row>
    <row r="112" spans="1:8" ht="15" customHeight="1" x14ac:dyDescent="0.25">
      <c r="A112" s="176"/>
      <c r="B112" s="177"/>
      <c r="C112" s="179"/>
      <c r="D112" s="69" t="s">
        <v>78</v>
      </c>
      <c r="E112" s="171"/>
    </row>
    <row r="113" spans="1:5" x14ac:dyDescent="0.25">
      <c r="A113" s="71" t="str">
        <f>Emissionsfaktorer!A115</f>
        <v>Stockholm</v>
      </c>
      <c r="B113" s="56"/>
      <c r="C113" s="74">
        <f>Emissionsfaktorer!B116</f>
        <v>6.4047445859640858E-3</v>
      </c>
      <c r="D113" s="60">
        <f>B113*C113</f>
        <v>0</v>
      </c>
      <c r="E113" s="141"/>
    </row>
    <row r="114" spans="1:5" x14ac:dyDescent="0.25">
      <c r="A114" s="71" t="str">
        <f>Emissionsfaktorer!A116</f>
        <v>Övriga Sverige</v>
      </c>
      <c r="B114" s="56"/>
      <c r="C114" s="74">
        <f>Emissionsfaktorer!B115</f>
        <v>7.7620309877494522E-3</v>
      </c>
      <c r="D114" s="60">
        <f>B114*C114</f>
        <v>0</v>
      </c>
      <c r="E114" s="141"/>
    </row>
    <row r="115" spans="1:5" ht="39.950000000000003" customHeight="1" x14ac:dyDescent="0.25">
      <c r="A115" s="176" t="s">
        <v>569</v>
      </c>
      <c r="B115" s="177" t="s">
        <v>81</v>
      </c>
      <c r="C115" s="179" t="s">
        <v>664</v>
      </c>
      <c r="D115" s="70" t="s">
        <v>529</v>
      </c>
      <c r="E115" s="170" t="s">
        <v>837</v>
      </c>
    </row>
    <row r="116" spans="1:5" ht="15" customHeight="1" x14ac:dyDescent="0.25">
      <c r="A116" s="176"/>
      <c r="B116" s="177"/>
      <c r="C116" s="179"/>
      <c r="D116" s="69" t="s">
        <v>78</v>
      </c>
      <c r="E116" s="171"/>
    </row>
    <row r="117" spans="1:5" x14ac:dyDescent="0.25">
      <c r="A117" s="71" t="str">
        <f>Emissionsfaktorer!A117</f>
        <v>Stockholm (15,06km)</v>
      </c>
      <c r="B117" s="56"/>
      <c r="C117" s="74">
        <f>Emissionsfaktorer!B118</f>
        <v>2.1607125187877969</v>
      </c>
      <c r="D117" s="60">
        <f>B117*C117</f>
        <v>0</v>
      </c>
      <c r="E117" s="141"/>
    </row>
    <row r="118" spans="1:5" x14ac:dyDescent="0.25">
      <c r="A118" s="71" t="str">
        <f>Emissionsfaktorer!A118</f>
        <v>Övriga Sverige (15,03km)</v>
      </c>
      <c r="B118" s="56"/>
      <c r="C118" s="74">
        <f>Emissionsfaktorer!B117</f>
        <v>2.5226600710185725</v>
      </c>
      <c r="D118" s="60">
        <f>B118*C118</f>
        <v>0</v>
      </c>
      <c r="E118" s="141"/>
    </row>
    <row r="119" spans="1:5" x14ac:dyDescent="0.25">
      <c r="A119" s="175" t="s">
        <v>280</v>
      </c>
      <c r="B119" s="175"/>
      <c r="C119" s="175"/>
      <c r="D119" s="137"/>
      <c r="E119" s="141"/>
    </row>
    <row r="120" spans="1:5" x14ac:dyDescent="0.25">
      <c r="A120" s="175" t="s">
        <v>851</v>
      </c>
      <c r="B120" s="175"/>
      <c r="C120" s="175"/>
      <c r="D120" s="60">
        <f>SUM(D109:D110,D113:D114,D117:D119)</f>
        <v>0</v>
      </c>
      <c r="E120" s="141"/>
    </row>
    <row r="121" spans="1:5" x14ac:dyDescent="0.25"/>
    <row r="122" spans="1:5" x14ac:dyDescent="0.25"/>
    <row r="123" spans="1:5" ht="113.25" customHeight="1" x14ac:dyDescent="0.25">
      <c r="A123" s="178" t="s">
        <v>840</v>
      </c>
      <c r="B123" s="178"/>
      <c r="C123" s="178"/>
      <c r="D123" s="178"/>
      <c r="E123" s="178"/>
    </row>
    <row r="124" spans="1:5" ht="39.950000000000003" customHeight="1" x14ac:dyDescent="0.25">
      <c r="A124" s="176" t="s">
        <v>570</v>
      </c>
      <c r="B124" s="177" t="s">
        <v>281</v>
      </c>
      <c r="C124" s="177" t="s">
        <v>663</v>
      </c>
      <c r="D124" s="70" t="s">
        <v>529</v>
      </c>
      <c r="E124" s="186" t="s">
        <v>837</v>
      </c>
    </row>
    <row r="125" spans="1:5" ht="15" customHeight="1" x14ac:dyDescent="0.25">
      <c r="A125" s="176"/>
      <c r="B125" s="177"/>
      <c r="C125" s="177"/>
      <c r="D125" s="69" t="s">
        <v>78</v>
      </c>
      <c r="E125" s="186"/>
    </row>
    <row r="126" spans="1:5" x14ac:dyDescent="0.25">
      <c r="A126" s="71" t="str">
        <f>Emissionsfaktorer!A121</f>
        <v>Tunnelbana</v>
      </c>
      <c r="B126" s="56"/>
      <c r="C126" s="74">
        <f>Emissionsfaktorer!B121</f>
        <v>1.8680292120415797E-2</v>
      </c>
      <c r="D126" s="60">
        <f>B126*C126</f>
        <v>0</v>
      </c>
      <c r="E126" s="141"/>
    </row>
    <row r="127" spans="1:5" x14ac:dyDescent="0.25">
      <c r="A127" s="71" t="str">
        <f>Emissionsfaktorer!A122</f>
        <v>Spårväg Stockholm</v>
      </c>
      <c r="B127" s="56"/>
      <c r="C127" s="74">
        <f>Emissionsfaktorer!B122</f>
        <v>2.4228637181903302E-2</v>
      </c>
      <c r="D127" s="60">
        <f t="shared" ref="D127:D135" si="21">B127*C127</f>
        <v>0</v>
      </c>
      <c r="E127" s="141"/>
    </row>
    <row r="128" spans="1:5" x14ac:dyDescent="0.25">
      <c r="A128" s="71" t="str">
        <f>Emissionsfaktorer!A123</f>
        <v xml:space="preserve">Spårväg Göteborg </v>
      </c>
      <c r="B128" s="56"/>
      <c r="C128" s="74">
        <f>Emissionsfaktorer!B123</f>
        <v>1.379459411357668E-2</v>
      </c>
      <c r="D128" s="60">
        <f t="shared" si="21"/>
        <v>0</v>
      </c>
      <c r="E128" s="141"/>
    </row>
    <row r="129" spans="1:5" x14ac:dyDescent="0.25">
      <c r="A129" s="71" t="str">
        <f>Emissionsfaktorer!A124</f>
        <v>Spårväg Norrköping</v>
      </c>
      <c r="B129" s="56"/>
      <c r="C129" s="74">
        <f>Emissionsfaktorer!B124</f>
        <v>3.0507557991569366E-2</v>
      </c>
      <c r="D129" s="60">
        <f t="shared" si="21"/>
        <v>0</v>
      </c>
      <c r="E129" s="141"/>
    </row>
    <row r="130" spans="1:5" x14ac:dyDescent="0.25">
      <c r="A130" s="71" t="str">
        <f>Emissionsfaktorer!A125</f>
        <v>Pendeltåg</v>
      </c>
      <c r="B130" s="56"/>
      <c r="C130" s="74">
        <f>Emissionsfaktorer!B125</f>
        <v>2.0718454108858038E-2</v>
      </c>
      <c r="D130" s="60">
        <f t="shared" si="21"/>
        <v>0</v>
      </c>
      <c r="E130" s="141"/>
    </row>
    <row r="131" spans="1:5" x14ac:dyDescent="0.25">
      <c r="A131" s="71" t="str">
        <f>Emissionsfaktorer!A126</f>
        <v>Regionaltåg (Regina, X40 etc.)</v>
      </c>
      <c r="B131" s="56"/>
      <c r="C131" s="74">
        <f>Emissionsfaktorer!B126</f>
        <v>1.2401557721396955E-2</v>
      </c>
      <c r="D131" s="60">
        <f t="shared" si="21"/>
        <v>0</v>
      </c>
      <c r="E131" s="141"/>
    </row>
    <row r="132" spans="1:5" x14ac:dyDescent="0.25">
      <c r="A132" s="71" t="str">
        <f>Emissionsfaktorer!A127</f>
        <v>Snabbtåg (X2000, SJ3000)</v>
      </c>
      <c r="B132" s="56"/>
      <c r="C132" s="74">
        <f>Emissionsfaktorer!B127</f>
        <v>8.0082339727869586E-3</v>
      </c>
      <c r="D132" s="60">
        <f t="shared" si="21"/>
        <v>0</v>
      </c>
      <c r="E132" s="141"/>
    </row>
    <row r="133" spans="1:5" x14ac:dyDescent="0.25">
      <c r="A133" s="71" t="str">
        <f>Emissionsfaktorer!A128</f>
        <v>Intercitytåg (loktåg)</v>
      </c>
      <c r="B133" s="56"/>
      <c r="C133" s="74">
        <f>Emissionsfaktorer!B128</f>
        <v>6.3802226219405551E-3</v>
      </c>
      <c r="D133" s="60">
        <f t="shared" si="21"/>
        <v>0</v>
      </c>
      <c r="E133" s="141"/>
    </row>
    <row r="134" spans="1:5" x14ac:dyDescent="0.25">
      <c r="A134" s="71" t="str">
        <f>Emissionsfaktorer!A129</f>
        <v>Intercitytåg (loktåg med sovvagn)</v>
      </c>
      <c r="B134" s="56"/>
      <c r="C134" s="74">
        <f>Emissionsfaktorer!B129</f>
        <v>1.7545612210336528E-2</v>
      </c>
      <c r="D134" s="60">
        <f t="shared" si="21"/>
        <v>0</v>
      </c>
      <c r="E134" s="141"/>
    </row>
    <row r="135" spans="1:5" x14ac:dyDescent="0.25">
      <c r="A135" s="71" t="str">
        <f>Emissionsfaktorer!A130</f>
        <v>Okänd tågtyp</v>
      </c>
      <c r="B135" s="56"/>
      <c r="C135" s="74">
        <f>Emissionsfaktorer!B130</f>
        <v>1.6918351338087129E-2</v>
      </c>
      <c r="D135" s="60">
        <f t="shared" si="21"/>
        <v>0</v>
      </c>
      <c r="E135" s="141"/>
    </row>
    <row r="136" spans="1:5" ht="39.950000000000003" customHeight="1" x14ac:dyDescent="0.25">
      <c r="A136" s="176" t="s">
        <v>571</v>
      </c>
      <c r="B136" s="177" t="s">
        <v>526</v>
      </c>
      <c r="C136" s="177" t="s">
        <v>664</v>
      </c>
      <c r="D136" s="70" t="s">
        <v>529</v>
      </c>
      <c r="E136" s="186" t="s">
        <v>837</v>
      </c>
    </row>
    <row r="137" spans="1:5" ht="15" customHeight="1" x14ac:dyDescent="0.25">
      <c r="A137" s="176"/>
      <c r="B137" s="177"/>
      <c r="C137" s="177"/>
      <c r="D137" s="69" t="s">
        <v>78</v>
      </c>
      <c r="E137" s="186"/>
    </row>
    <row r="138" spans="1:5" x14ac:dyDescent="0.25">
      <c r="A138" s="71" t="str">
        <f>Emissionsfaktorer!A131</f>
        <v>Tunnelbana (10km)</v>
      </c>
      <c r="B138" s="56"/>
      <c r="C138" s="74">
        <f>Emissionsfaktorer!B131</f>
        <v>0.18680292120415798</v>
      </c>
      <c r="D138" s="60">
        <f>B138*C138</f>
        <v>0</v>
      </c>
      <c r="E138" s="141"/>
    </row>
    <row r="139" spans="1:5" x14ac:dyDescent="0.25">
      <c r="A139" s="71" t="str">
        <f>Emissionsfaktorer!A132</f>
        <v>Spårväg Stockholm (8km)</v>
      </c>
      <c r="B139" s="56"/>
      <c r="C139" s="74">
        <f>Emissionsfaktorer!B132</f>
        <v>0.19382909745522642</v>
      </c>
      <c r="D139" s="60">
        <f t="shared" ref="D139:D146" si="22">B139*C139</f>
        <v>0</v>
      </c>
      <c r="E139" s="141"/>
    </row>
    <row r="140" spans="1:5" x14ac:dyDescent="0.25">
      <c r="A140" s="71" t="str">
        <f>Emissionsfaktorer!A133</f>
        <v>Spårväg Göteborg (8km)</v>
      </c>
      <c r="B140" s="56"/>
      <c r="C140" s="74">
        <f>Emissionsfaktorer!B133</f>
        <v>0.11035675290861344</v>
      </c>
      <c r="D140" s="60">
        <f t="shared" si="22"/>
        <v>0</v>
      </c>
      <c r="E140" s="141"/>
    </row>
    <row r="141" spans="1:5" x14ac:dyDescent="0.25">
      <c r="A141" s="71" t="str">
        <f>Emissionsfaktorer!A134</f>
        <v>Spårväg Norrköping 6km)</v>
      </c>
      <c r="B141" s="56"/>
      <c r="C141" s="74">
        <f>Emissionsfaktorer!B134</f>
        <v>0.18304534794941618</v>
      </c>
      <c r="D141" s="60">
        <f t="shared" si="22"/>
        <v>0</v>
      </c>
      <c r="E141" s="141"/>
    </row>
    <row r="142" spans="1:5" x14ac:dyDescent="0.25">
      <c r="A142" s="71" t="str">
        <f>Emissionsfaktorer!A135</f>
        <v>Pendeltåg (20km)</v>
      </c>
      <c r="B142" s="56"/>
      <c r="C142" s="74">
        <f>Emissionsfaktorer!B135</f>
        <v>0.41436908217716073</v>
      </c>
      <c r="D142" s="60">
        <f t="shared" si="22"/>
        <v>0</v>
      </c>
      <c r="E142" s="141"/>
    </row>
    <row r="143" spans="1:5" x14ac:dyDescent="0.25">
      <c r="A143" s="71" t="str">
        <f>Emissionsfaktorer!A136</f>
        <v>Regionaltåg (Regina, X40 etc.) (100km)</v>
      </c>
      <c r="B143" s="56"/>
      <c r="C143" s="74">
        <f>Emissionsfaktorer!B136</f>
        <v>1.2401557721396954</v>
      </c>
      <c r="D143" s="60">
        <f t="shared" si="22"/>
        <v>0</v>
      </c>
      <c r="E143" s="141"/>
    </row>
    <row r="144" spans="1:5" x14ac:dyDescent="0.25">
      <c r="A144" s="71" t="str">
        <f>Emissionsfaktorer!A137</f>
        <v>Snabbtåg (X2000, SJ3000) (400km)</v>
      </c>
      <c r="B144" s="56"/>
      <c r="C144" s="74">
        <f>Emissionsfaktorer!B137</f>
        <v>3.2032935891147836</v>
      </c>
      <c r="D144" s="60">
        <f t="shared" si="22"/>
        <v>0</v>
      </c>
      <c r="E144" s="141"/>
    </row>
    <row r="145" spans="1:5" x14ac:dyDescent="0.25">
      <c r="A145" s="71" t="str">
        <f>Emissionsfaktorer!A138</f>
        <v>Intercitytåg (loktåg) (400km)</v>
      </c>
      <c r="B145" s="56"/>
      <c r="C145" s="74">
        <f>Emissionsfaktorer!B138</f>
        <v>2.5520890487762222</v>
      </c>
      <c r="D145" s="60">
        <f t="shared" si="22"/>
        <v>0</v>
      </c>
      <c r="E145" s="141"/>
    </row>
    <row r="146" spans="1:5" x14ac:dyDescent="0.25">
      <c r="A146" s="71" t="str">
        <f>Emissionsfaktorer!A139</f>
        <v>Intercitytåg (loktåg med sovvagn) (800km)</v>
      </c>
      <c r="B146" s="56"/>
      <c r="C146" s="74">
        <f>Emissionsfaktorer!B139</f>
        <v>14.036489768269222</v>
      </c>
      <c r="D146" s="60">
        <f t="shared" si="22"/>
        <v>0</v>
      </c>
      <c r="E146" s="141"/>
    </row>
    <row r="147" spans="1:5" x14ac:dyDescent="0.25">
      <c r="A147" s="175" t="s">
        <v>280</v>
      </c>
      <c r="B147" s="175"/>
      <c r="C147" s="175"/>
      <c r="D147" s="137"/>
      <c r="E147" s="141"/>
    </row>
    <row r="148" spans="1:5" x14ac:dyDescent="0.25">
      <c r="A148" s="175" t="s">
        <v>850</v>
      </c>
      <c r="B148" s="175"/>
      <c r="C148" s="175"/>
      <c r="D148" s="60">
        <f>SUM(D126:D135,D138:D147)</f>
        <v>0</v>
      </c>
      <c r="E148" s="141"/>
    </row>
    <row r="149" spans="1:5" x14ac:dyDescent="0.25"/>
    <row r="150" spans="1:5" x14ac:dyDescent="0.25"/>
    <row r="151" spans="1:5" ht="120" customHeight="1" x14ac:dyDescent="0.25">
      <c r="A151" s="178" t="s">
        <v>575</v>
      </c>
      <c r="B151" s="178"/>
      <c r="C151" s="178"/>
      <c r="D151" s="178"/>
      <c r="E151" s="178"/>
    </row>
    <row r="152" spans="1:5" ht="39.950000000000003" customHeight="1" x14ac:dyDescent="0.25">
      <c r="A152" s="176" t="s">
        <v>572</v>
      </c>
      <c r="B152" s="177" t="s">
        <v>281</v>
      </c>
      <c r="C152" s="177" t="s">
        <v>663</v>
      </c>
      <c r="D152" s="70" t="s">
        <v>529</v>
      </c>
      <c r="E152" s="170" t="s">
        <v>837</v>
      </c>
    </row>
    <row r="153" spans="1:5" ht="15" customHeight="1" x14ac:dyDescent="0.25">
      <c r="A153" s="176"/>
      <c r="B153" s="177"/>
      <c r="C153" s="177"/>
      <c r="D153" s="69" t="s">
        <v>78</v>
      </c>
      <c r="E153" s="171"/>
    </row>
    <row r="154" spans="1:5" x14ac:dyDescent="0.25">
      <c r="A154" s="71" t="str">
        <f>Emissionsfaktorer!A142</f>
        <v>Stadsbuss el</v>
      </c>
      <c r="B154" s="56"/>
      <c r="C154" s="72">
        <f>Emissionsfaktorer!B142</f>
        <v>7.1419745894556515E-3</v>
      </c>
      <c r="D154" s="60">
        <f>B154*C154</f>
        <v>0</v>
      </c>
      <c r="E154" s="141"/>
    </row>
    <row r="155" spans="1:5" x14ac:dyDescent="0.25">
      <c r="A155" s="71" t="str">
        <f>Emissionsfaktorer!A143</f>
        <v>Stadsbuss diesel</v>
      </c>
      <c r="B155" s="56"/>
      <c r="C155" s="72">
        <f>Emissionsfaktorer!B143</f>
        <v>0.15168071736349514</v>
      </c>
      <c r="D155" s="60">
        <f t="shared" ref="D155:D161" si="23">B155*C155</f>
        <v>0</v>
      </c>
      <c r="E155" s="141"/>
    </row>
    <row r="156" spans="1:5" x14ac:dyDescent="0.25">
      <c r="A156" s="71" t="str">
        <f>Emissionsfaktorer!A144</f>
        <v>Stadsbuss fordonsgas</v>
      </c>
      <c r="B156" s="56"/>
      <c r="C156" s="72">
        <f>Emissionsfaktorer!B144</f>
        <v>6.5090869059861944E-2</v>
      </c>
      <c r="D156" s="60">
        <f t="shared" si="23"/>
        <v>0</v>
      </c>
      <c r="E156" s="141"/>
    </row>
    <row r="157" spans="1:5" x14ac:dyDescent="0.25">
      <c r="A157" s="71" t="str">
        <f>Emissionsfaktorer!A145</f>
        <v>Stadsbuss biogas</v>
      </c>
      <c r="B157" s="56"/>
      <c r="C157" s="72">
        <f>Emissionsfaktorer!B145</f>
        <v>4.6422405220320755E-2</v>
      </c>
      <c r="D157" s="60">
        <f t="shared" si="23"/>
        <v>0</v>
      </c>
      <c r="E157" s="141"/>
    </row>
    <row r="158" spans="1:5" x14ac:dyDescent="0.25">
      <c r="A158" s="71" t="str">
        <f>Emissionsfaktorer!A146</f>
        <v>Stadsbuss biodiesel 100%</v>
      </c>
      <c r="B158" s="56"/>
      <c r="C158" s="72">
        <f>Emissionsfaktorer!B146</f>
        <v>4.2435369780629915E-2</v>
      </c>
      <c r="D158" s="60">
        <f t="shared" si="23"/>
        <v>0</v>
      </c>
      <c r="E158" s="141"/>
    </row>
    <row r="159" spans="1:5" x14ac:dyDescent="0.25">
      <c r="A159" s="71" t="str">
        <f>Emissionsfaktorer!A147</f>
        <v>Långfärdsbuss biodiesel 100%</v>
      </c>
      <c r="B159" s="56"/>
      <c r="C159" s="72">
        <f>Emissionsfaktorer!B147</f>
        <v>3.7386020017399033E-2</v>
      </c>
      <c r="D159" s="60">
        <f t="shared" si="23"/>
        <v>0</v>
      </c>
      <c r="E159" s="141"/>
    </row>
    <row r="160" spans="1:5" x14ac:dyDescent="0.25">
      <c r="A160" s="71" t="str">
        <f>Emissionsfaktorer!A148</f>
        <v>Långfärdsbuss diesel</v>
      </c>
      <c r="B160" s="56"/>
      <c r="C160" s="72">
        <f>Emissionsfaktorer!B148</f>
        <v>8.6786917972878352E-2</v>
      </c>
      <c r="D160" s="60">
        <f t="shared" si="23"/>
        <v>0</v>
      </c>
      <c r="E160" s="141"/>
    </row>
    <row r="161" spans="1:5" x14ac:dyDescent="0.25">
      <c r="A161" s="71" t="str">
        <f>Emissionsfaktorer!A149</f>
        <v>Okänd busstyp</v>
      </c>
      <c r="B161" s="56"/>
      <c r="C161" s="72">
        <f>Emissionsfaktorer!B149</f>
        <v>0.15168071736349514</v>
      </c>
      <c r="D161" s="60">
        <f t="shared" si="23"/>
        <v>0</v>
      </c>
      <c r="E161" s="141"/>
    </row>
    <row r="162" spans="1:5" ht="39.950000000000003" customHeight="1" x14ac:dyDescent="0.25">
      <c r="A162" s="176" t="s">
        <v>573</v>
      </c>
      <c r="B162" s="177" t="s">
        <v>281</v>
      </c>
      <c r="C162" s="177" t="s">
        <v>663</v>
      </c>
      <c r="D162" s="70" t="s">
        <v>529</v>
      </c>
      <c r="E162" s="170" t="s">
        <v>837</v>
      </c>
    </row>
    <row r="163" spans="1:5" ht="15" customHeight="1" x14ac:dyDescent="0.25">
      <c r="A163" s="176"/>
      <c r="B163" s="177"/>
      <c r="C163" s="177"/>
      <c r="D163" s="69" t="s">
        <v>78</v>
      </c>
      <c r="E163" s="171"/>
    </row>
    <row r="164" spans="1:5" x14ac:dyDescent="0.25">
      <c r="A164" s="71" t="str">
        <f>Emissionsfaktorer!A150</f>
        <v>Kollektivtrafik buss (Blekinge)</v>
      </c>
      <c r="B164" s="56"/>
      <c r="C164" s="72">
        <f>Emissionsfaktorer!B150</f>
        <v>0.13007439560909356</v>
      </c>
      <c r="D164" s="60">
        <f>B164*C164</f>
        <v>0</v>
      </c>
      <c r="E164" s="141"/>
    </row>
    <row r="165" spans="1:5" x14ac:dyDescent="0.25">
      <c r="A165" s="71" t="str">
        <f>Emissionsfaktorer!A151</f>
        <v>Kollektivtrafik buss (Dalarna)</v>
      </c>
      <c r="B165" s="56"/>
      <c r="C165" s="72">
        <f>Emissionsfaktorer!B151</f>
        <v>0.12780815134134635</v>
      </c>
      <c r="D165" s="60">
        <f t="shared" ref="D165:D185" si="24">B165*C165</f>
        <v>0</v>
      </c>
      <c r="E165" s="141"/>
    </row>
    <row r="166" spans="1:5" x14ac:dyDescent="0.25">
      <c r="A166" s="71" t="str">
        <f>Emissionsfaktorer!A152</f>
        <v>Kollektivtrafik buss (Gotland)</v>
      </c>
      <c r="B166" s="56"/>
      <c r="C166" s="72">
        <f>Emissionsfaktorer!B152</f>
        <v>6.9375162895094183E-2</v>
      </c>
      <c r="D166" s="60">
        <f t="shared" si="24"/>
        <v>0</v>
      </c>
      <c r="E166" s="141"/>
    </row>
    <row r="167" spans="1:5" x14ac:dyDescent="0.25">
      <c r="A167" s="71" t="str">
        <f>Emissionsfaktorer!A153</f>
        <v>Kollektivtrafik buss (Gävleborg)</v>
      </c>
      <c r="B167" s="56"/>
      <c r="C167" s="72">
        <f>Emissionsfaktorer!B153</f>
        <v>5.216435211492973E-2</v>
      </c>
      <c r="D167" s="60">
        <f t="shared" si="24"/>
        <v>0</v>
      </c>
      <c r="E167" s="141"/>
    </row>
    <row r="168" spans="1:5" x14ac:dyDescent="0.25">
      <c r="A168" s="71" t="str">
        <f>Emissionsfaktorer!A154</f>
        <v>Kollektivtrafik buss (Halland)</v>
      </c>
      <c r="B168" s="56"/>
      <c r="C168" s="72">
        <f>Emissionsfaktorer!B154</f>
        <v>0.11256070919101258</v>
      </c>
      <c r="D168" s="60">
        <f t="shared" si="24"/>
        <v>0</v>
      </c>
      <c r="E168" s="141"/>
    </row>
    <row r="169" spans="1:5" x14ac:dyDescent="0.25">
      <c r="A169" s="71" t="str">
        <f>Emissionsfaktorer!A155</f>
        <v xml:space="preserve">Kollektivtrafik buss (Jämtland) </v>
      </c>
      <c r="B169" s="56"/>
      <c r="C169" s="72">
        <f>Emissionsfaktorer!B155</f>
        <v>6.0836674558694855E-2</v>
      </c>
      <c r="D169" s="60">
        <f t="shared" si="24"/>
        <v>0</v>
      </c>
      <c r="E169" s="141"/>
    </row>
    <row r="170" spans="1:5" x14ac:dyDescent="0.25">
      <c r="A170" s="71" t="str">
        <f>Emissionsfaktorer!A156</f>
        <v>Kollektivtrafik buss (Jönköping)</v>
      </c>
      <c r="B170" s="56"/>
      <c r="C170" s="72">
        <f>Emissionsfaktorer!B156</f>
        <v>6.8411208786919989E-2</v>
      </c>
      <c r="D170" s="60">
        <f t="shared" si="24"/>
        <v>0</v>
      </c>
      <c r="E170" s="141"/>
    </row>
    <row r="171" spans="1:5" x14ac:dyDescent="0.25">
      <c r="A171" s="71" t="str">
        <f>Emissionsfaktorer!A157</f>
        <v>Kollektivtrafik buss (Kalmar)</v>
      </c>
      <c r="B171" s="56"/>
      <c r="C171" s="72">
        <f>Emissionsfaktorer!B157</f>
        <v>5.4792345949445986E-2</v>
      </c>
      <c r="D171" s="60">
        <f t="shared" si="24"/>
        <v>0</v>
      </c>
      <c r="E171" s="141"/>
    </row>
    <row r="172" spans="1:5" x14ac:dyDescent="0.25">
      <c r="A172" s="71" t="str">
        <f>Emissionsfaktorer!A158</f>
        <v>Kollektivtrafik buss (Kronoberg)</v>
      </c>
      <c r="B172" s="56"/>
      <c r="C172" s="72">
        <f>Emissionsfaktorer!B158</f>
        <v>3.7905599749765033E-2</v>
      </c>
      <c r="D172" s="60">
        <f t="shared" si="24"/>
        <v>0</v>
      </c>
      <c r="E172" s="141"/>
    </row>
    <row r="173" spans="1:5" x14ac:dyDescent="0.25">
      <c r="A173" s="71" t="str">
        <f>Emissionsfaktorer!A159</f>
        <v>Kollektivtrafik buss (Norrbotten)</v>
      </c>
      <c r="B173" s="56"/>
      <c r="C173" s="72">
        <f>Emissionsfaktorer!B159</f>
        <v>9.377559160190764E-2</v>
      </c>
      <c r="D173" s="60">
        <f t="shared" si="24"/>
        <v>0</v>
      </c>
      <c r="E173" s="141"/>
    </row>
    <row r="174" spans="1:5" x14ac:dyDescent="0.25">
      <c r="A174" s="71" t="str">
        <f>Emissionsfaktorer!A160</f>
        <v>Kollektivtrafik buss (Skåne)</v>
      </c>
      <c r="B174" s="56"/>
      <c r="C174" s="72">
        <f>Emissionsfaktorer!B160</f>
        <v>0.12364437579741616</v>
      </c>
      <c r="D174" s="60">
        <f t="shared" si="24"/>
        <v>0</v>
      </c>
      <c r="E174" s="141"/>
    </row>
    <row r="175" spans="1:5" x14ac:dyDescent="0.25">
      <c r="A175" s="71" t="str">
        <f>Emissionsfaktorer!A161</f>
        <v>Kollektivtrafik buss (Stockholm)</v>
      </c>
      <c r="B175" s="56"/>
      <c r="C175" s="72">
        <f>Emissionsfaktorer!B161</f>
        <v>4.2270701610874477E-2</v>
      </c>
      <c r="D175" s="60">
        <f t="shared" si="24"/>
        <v>0</v>
      </c>
      <c r="E175" s="141"/>
    </row>
    <row r="176" spans="1:5" x14ac:dyDescent="0.25">
      <c r="A176" s="71" t="str">
        <f>Emissionsfaktorer!A162</f>
        <v>Kollektivtrafik buss (Södermanland)</v>
      </c>
      <c r="B176" s="56"/>
      <c r="C176" s="72">
        <f>Emissionsfaktorer!B162</f>
        <v>4.3743643922835022E-2</v>
      </c>
      <c r="D176" s="60">
        <f t="shared" si="24"/>
        <v>0</v>
      </c>
      <c r="E176" s="141"/>
    </row>
    <row r="177" spans="1:5" x14ac:dyDescent="0.25">
      <c r="A177" s="71" t="str">
        <f>Emissionsfaktorer!A163</f>
        <v>Kollektivtrafik buss (Uppland)</v>
      </c>
      <c r="B177" s="56"/>
      <c r="C177" s="72">
        <f>Emissionsfaktorer!B163</f>
        <v>7.4296393700310034E-2</v>
      </c>
      <c r="D177" s="60">
        <f t="shared" si="24"/>
        <v>0</v>
      </c>
      <c r="E177" s="141"/>
    </row>
    <row r="178" spans="1:5" x14ac:dyDescent="0.25">
      <c r="A178" s="71" t="str">
        <f>Emissionsfaktorer!A164</f>
        <v xml:space="preserve">Kollektivtrafik buss (Värmland) </v>
      </c>
      <c r="B178" s="56"/>
      <c r="C178" s="72">
        <f>Emissionsfaktorer!B164</f>
        <v>4.8715337923798743E-2</v>
      </c>
      <c r="D178" s="60">
        <f t="shared" si="24"/>
        <v>0</v>
      </c>
      <c r="E178" s="141"/>
    </row>
    <row r="179" spans="1:5" x14ac:dyDescent="0.25">
      <c r="A179" s="71" t="str">
        <f>Emissionsfaktorer!A165</f>
        <v>Kollektivtrafik buss (Västerbotten)</v>
      </c>
      <c r="B179" s="56"/>
      <c r="C179" s="72">
        <f>Emissionsfaktorer!B165</f>
        <v>0.21102848660462145</v>
      </c>
      <c r="D179" s="60">
        <f t="shared" si="24"/>
        <v>0</v>
      </c>
      <c r="E179" s="141"/>
    </row>
    <row r="180" spans="1:5" x14ac:dyDescent="0.25">
      <c r="A180" s="71" t="str">
        <f>Emissionsfaktorer!A166</f>
        <v>Kollektivtrafik buss (Västernorrland)</v>
      </c>
      <c r="B180" s="56"/>
      <c r="C180" s="72">
        <f>Emissionsfaktorer!B166</f>
        <v>0.10425766968944573</v>
      </c>
      <c r="D180" s="60">
        <f t="shared" si="24"/>
        <v>0</v>
      </c>
      <c r="E180" s="141"/>
    </row>
    <row r="181" spans="1:5" x14ac:dyDescent="0.25">
      <c r="A181" s="71" t="str">
        <f>Emissionsfaktorer!A167</f>
        <v xml:space="preserve">Kollektivtrafik buss (Västmanland) </v>
      </c>
      <c r="B181" s="56"/>
      <c r="C181" s="72">
        <f>Emissionsfaktorer!B167</f>
        <v>6.2626886275435334E-2</v>
      </c>
      <c r="D181" s="60">
        <f t="shared" si="24"/>
        <v>0</v>
      </c>
      <c r="E181" s="141"/>
    </row>
    <row r="182" spans="1:5" x14ac:dyDescent="0.25">
      <c r="A182" s="71" t="str">
        <f>Emissionsfaktorer!A168</f>
        <v xml:space="preserve">Kollektivtrafik buss (Västra Götaland) </v>
      </c>
      <c r="B182" s="56"/>
      <c r="C182" s="72">
        <f>Emissionsfaktorer!B168</f>
        <v>0.10410393751056307</v>
      </c>
      <c r="D182" s="60">
        <f t="shared" si="24"/>
        <v>0</v>
      </c>
      <c r="E182" s="141"/>
    </row>
    <row r="183" spans="1:5" x14ac:dyDescent="0.25">
      <c r="A183" s="71" t="str">
        <f>Emissionsfaktorer!A169</f>
        <v>Kollektivtrafik buss (Örebro)</v>
      </c>
      <c r="B183" s="56"/>
      <c r="C183" s="72">
        <f>Emissionsfaktorer!B169</f>
        <v>9.9094644693650036E-2</v>
      </c>
      <c r="D183" s="60">
        <f t="shared" si="24"/>
        <v>0</v>
      </c>
      <c r="E183" s="141"/>
    </row>
    <row r="184" spans="1:5" x14ac:dyDescent="0.25">
      <c r="A184" s="71" t="str">
        <f>Emissionsfaktorer!A170</f>
        <v>Kollektivtrafik buss (Östergötland)</v>
      </c>
      <c r="B184" s="56"/>
      <c r="C184" s="72">
        <f>Emissionsfaktorer!B170</f>
        <v>5.3198012810661999E-2</v>
      </c>
      <c r="D184" s="60">
        <f t="shared" si="24"/>
        <v>0</v>
      </c>
      <c r="E184" s="141"/>
    </row>
    <row r="185" spans="1:5" x14ac:dyDescent="0.25">
      <c r="A185" s="71" t="str">
        <f>Emissionsfaktorer!A171</f>
        <v>Kollektivtrafik buss (Okänt län)</v>
      </c>
      <c r="B185" s="56"/>
      <c r="C185" s="72">
        <f>Emissionsfaktorer!B171</f>
        <v>8.4508775349420098E-2</v>
      </c>
      <c r="D185" s="60">
        <f t="shared" si="24"/>
        <v>0</v>
      </c>
      <c r="E185" s="141"/>
    </row>
    <row r="186" spans="1:5" ht="39.950000000000003" customHeight="1" x14ac:dyDescent="0.25">
      <c r="A186" s="176" t="s">
        <v>574</v>
      </c>
      <c r="B186" s="177" t="s">
        <v>526</v>
      </c>
      <c r="C186" s="177" t="s">
        <v>664</v>
      </c>
      <c r="D186" s="70" t="s">
        <v>529</v>
      </c>
      <c r="E186" s="170" t="s">
        <v>837</v>
      </c>
    </row>
    <row r="187" spans="1:5" ht="15" customHeight="1" x14ac:dyDescent="0.25">
      <c r="A187" s="176"/>
      <c r="B187" s="177"/>
      <c r="C187" s="177"/>
      <c r="D187" s="69" t="s">
        <v>78</v>
      </c>
      <c r="E187" s="171"/>
    </row>
    <row r="188" spans="1:5" x14ac:dyDescent="0.25">
      <c r="A188" s="71" t="s">
        <v>289</v>
      </c>
      <c r="B188" s="56"/>
      <c r="C188" s="72">
        <f>Emissionsfaktorer!B172</f>
        <v>1.313861793291653</v>
      </c>
      <c r="D188" s="60">
        <f t="shared" ref="D188:D208" si="25">B188*C188</f>
        <v>0</v>
      </c>
      <c r="E188" s="141"/>
    </row>
    <row r="189" spans="1:5" x14ac:dyDescent="0.25">
      <c r="A189" s="71" t="s">
        <v>290</v>
      </c>
      <c r="B189" s="56"/>
      <c r="C189" s="72">
        <f>Emissionsfaktorer!B173</f>
        <v>1.8787498316051268</v>
      </c>
      <c r="D189" s="60">
        <f t="shared" si="25"/>
        <v>0</v>
      </c>
      <c r="E189" s="141"/>
    </row>
    <row r="190" spans="1:5" x14ac:dyDescent="0.25">
      <c r="A190" s="71" t="s">
        <v>291</v>
      </c>
      <c r="B190" s="56"/>
      <c r="C190" s="72">
        <f>Emissionsfaktorer!B174</f>
        <v>1.745959145091255</v>
      </c>
      <c r="D190" s="60">
        <f t="shared" si="25"/>
        <v>0</v>
      </c>
      <c r="E190" s="141"/>
    </row>
    <row r="191" spans="1:5" x14ac:dyDescent="0.25">
      <c r="A191" s="71" t="s">
        <v>292</v>
      </c>
      <c r="B191" s="56"/>
      <c r="C191" s="72">
        <f>Emissionsfaktorer!B175</f>
        <v>0.56356746084351972</v>
      </c>
      <c r="D191" s="60">
        <f t="shared" si="25"/>
        <v>0</v>
      </c>
      <c r="E191" s="141"/>
    </row>
    <row r="192" spans="1:5" x14ac:dyDescent="0.25">
      <c r="A192" s="71" t="s">
        <v>293</v>
      </c>
      <c r="B192" s="56"/>
      <c r="C192" s="72">
        <f>Emissionsfaktorer!B176</f>
        <v>1.0017762461068922</v>
      </c>
      <c r="D192" s="60">
        <f t="shared" si="25"/>
        <v>0</v>
      </c>
      <c r="E192" s="141"/>
    </row>
    <row r="193" spans="1:5" x14ac:dyDescent="0.25">
      <c r="A193" s="71" t="s">
        <v>294</v>
      </c>
      <c r="B193" s="56"/>
      <c r="C193" s="72">
        <f>Emissionsfaktorer!B177</f>
        <v>0.8684949541475756</v>
      </c>
      <c r="D193" s="60">
        <f t="shared" si="25"/>
        <v>0</v>
      </c>
      <c r="E193" s="141"/>
    </row>
    <row r="194" spans="1:5" x14ac:dyDescent="0.25">
      <c r="A194" s="71" t="s">
        <v>295</v>
      </c>
      <c r="B194" s="56"/>
      <c r="C194" s="72">
        <f>Emissionsfaktorer!B178</f>
        <v>1.0740391562519527</v>
      </c>
      <c r="D194" s="60">
        <f t="shared" si="25"/>
        <v>0</v>
      </c>
      <c r="E194" s="141"/>
    </row>
    <row r="195" spans="1:5" x14ac:dyDescent="0.25">
      <c r="A195" s="71" t="s">
        <v>296</v>
      </c>
      <c r="B195" s="56"/>
      <c r="C195" s="72">
        <f>Emissionsfaktorer!B179</f>
        <v>0.86023557734217548</v>
      </c>
      <c r="D195" s="60">
        <f t="shared" si="25"/>
        <v>0</v>
      </c>
      <c r="E195" s="141"/>
    </row>
    <row r="196" spans="1:5" x14ac:dyDescent="0.25">
      <c r="A196" s="71" t="s">
        <v>297</v>
      </c>
      <c r="B196" s="56"/>
      <c r="C196" s="72">
        <f>Emissionsfaktorer!B180</f>
        <v>0.75472682015546488</v>
      </c>
      <c r="D196" s="60">
        <f t="shared" si="25"/>
        <v>0</v>
      </c>
      <c r="E196" s="141"/>
    </row>
    <row r="197" spans="1:5" x14ac:dyDescent="0.25">
      <c r="A197" s="71" t="s">
        <v>298</v>
      </c>
      <c r="B197" s="56"/>
      <c r="C197" s="72">
        <f>Emissionsfaktorer!B181</f>
        <v>1.3471024478061517</v>
      </c>
      <c r="D197" s="60">
        <f t="shared" si="25"/>
        <v>0</v>
      </c>
      <c r="E197" s="141"/>
    </row>
    <row r="198" spans="1:5" x14ac:dyDescent="0.25">
      <c r="A198" s="71" t="s">
        <v>299</v>
      </c>
      <c r="B198" s="56"/>
      <c r="C198" s="72">
        <f>Emissionsfaktorer!B182</f>
        <v>0.76117514104130457</v>
      </c>
      <c r="D198" s="60">
        <f t="shared" si="25"/>
        <v>0</v>
      </c>
      <c r="E198" s="141"/>
    </row>
    <row r="199" spans="1:5" x14ac:dyDescent="0.25">
      <c r="A199" s="71" t="s">
        <v>300</v>
      </c>
      <c r="B199" s="56"/>
      <c r="C199" s="72">
        <f>Emissionsfaktorer!B183</f>
        <v>0.24101197235477617</v>
      </c>
      <c r="D199" s="60">
        <f t="shared" si="25"/>
        <v>0</v>
      </c>
      <c r="E199" s="141"/>
    </row>
    <row r="200" spans="1:5" x14ac:dyDescent="0.25">
      <c r="A200" s="71" t="s">
        <v>301</v>
      </c>
      <c r="B200" s="56"/>
      <c r="C200" s="72">
        <f>Emissionsfaktorer!B184</f>
        <v>0.48994494712255032</v>
      </c>
      <c r="D200" s="60">
        <f t="shared" si="25"/>
        <v>0</v>
      </c>
      <c r="E200" s="141"/>
    </row>
    <row r="201" spans="1:5" x14ac:dyDescent="0.25">
      <c r="A201" s="71" t="s">
        <v>302</v>
      </c>
      <c r="B201" s="56"/>
      <c r="C201" s="72">
        <f>Emissionsfaktorer!B185</f>
        <v>0.83211866620681141</v>
      </c>
      <c r="D201" s="60">
        <f t="shared" si="25"/>
        <v>0</v>
      </c>
      <c r="E201" s="141"/>
    </row>
    <row r="202" spans="1:5" x14ac:dyDescent="0.25">
      <c r="A202" s="71" t="s">
        <v>303</v>
      </c>
      <c r="B202" s="56"/>
      <c r="C202" s="72">
        <f>Emissionsfaktorer!B186</f>
        <v>0.89398082222509523</v>
      </c>
      <c r="D202" s="60">
        <f t="shared" si="25"/>
        <v>0</v>
      </c>
      <c r="E202" s="141"/>
    </row>
    <row r="203" spans="1:5" x14ac:dyDescent="0.25">
      <c r="A203" s="71" t="s">
        <v>304</v>
      </c>
      <c r="B203" s="56"/>
      <c r="C203" s="72">
        <f>Emissionsfaktorer!B187</f>
        <v>2.8263791954715156</v>
      </c>
      <c r="D203" s="60">
        <f t="shared" si="25"/>
        <v>0</v>
      </c>
      <c r="E203" s="141"/>
    </row>
    <row r="204" spans="1:5" x14ac:dyDescent="0.25">
      <c r="A204" s="71" t="s">
        <v>305</v>
      </c>
      <c r="B204" s="56"/>
      <c r="C204" s="72">
        <f>Emissionsfaktorer!B188</f>
        <v>0.80726445988309714</v>
      </c>
      <c r="D204" s="60">
        <f t="shared" si="25"/>
        <v>0</v>
      </c>
      <c r="E204" s="141"/>
    </row>
    <row r="205" spans="1:5" x14ac:dyDescent="0.25">
      <c r="A205" s="71" t="s">
        <v>306</v>
      </c>
      <c r="B205" s="56"/>
      <c r="C205" s="72">
        <f>Emissionsfaktorer!B189</f>
        <v>0.70142250285122976</v>
      </c>
      <c r="D205" s="60">
        <f t="shared" si="25"/>
        <v>0</v>
      </c>
      <c r="E205" s="141"/>
    </row>
    <row r="206" spans="1:5" x14ac:dyDescent="0.25">
      <c r="A206" s="71" t="s">
        <v>307</v>
      </c>
      <c r="B206" s="56"/>
      <c r="C206" s="72">
        <f>Emissionsfaktorer!B190</f>
        <v>0.71892244762227864</v>
      </c>
      <c r="D206" s="60">
        <f t="shared" si="25"/>
        <v>0</v>
      </c>
      <c r="E206" s="141"/>
    </row>
    <row r="207" spans="1:5" x14ac:dyDescent="0.25">
      <c r="A207" s="71" t="s">
        <v>308</v>
      </c>
      <c r="B207" s="56"/>
      <c r="C207" s="72">
        <f>Emissionsfaktorer!B191</f>
        <v>1.1098654296652064</v>
      </c>
      <c r="D207" s="60">
        <f t="shared" si="25"/>
        <v>0</v>
      </c>
      <c r="E207" s="141"/>
    </row>
    <row r="208" spans="1:5" x14ac:dyDescent="0.25">
      <c r="A208" s="71" t="s">
        <v>309</v>
      </c>
      <c r="B208" s="56"/>
      <c r="C208" s="72">
        <f>Emissionsfaktorer!B192</f>
        <v>0.60465910335498918</v>
      </c>
      <c r="D208" s="60">
        <f t="shared" si="25"/>
        <v>0</v>
      </c>
      <c r="E208" s="141"/>
    </row>
    <row r="209" spans="1:5" x14ac:dyDescent="0.25">
      <c r="A209" s="175" t="s">
        <v>280</v>
      </c>
      <c r="B209" s="175"/>
      <c r="C209" s="175"/>
      <c r="D209" s="137"/>
      <c r="E209" s="141"/>
    </row>
    <row r="210" spans="1:5" x14ac:dyDescent="0.25">
      <c r="A210" s="175" t="s">
        <v>849</v>
      </c>
      <c r="B210" s="175"/>
      <c r="C210" s="175"/>
      <c r="D210" s="60">
        <f>SUM(D154:D161,D164:D185,D188:D209)</f>
        <v>0</v>
      </c>
      <c r="E210" s="141"/>
    </row>
    <row r="211" spans="1:5" x14ac:dyDescent="0.25"/>
    <row r="212" spans="1:5" x14ac:dyDescent="0.25"/>
    <row r="240" s="16" customFormat="1" ht="12.75" x14ac:dyDescent="0.2"/>
  </sheetData>
  <sheetProtection algorithmName="SHA-512" hashValue="vYQQDg4MvtkdirYEGJ6K2G8sZih5iWQFtBPNfoQhvMeCyCRlyCy7A61uPVqcKQMjjg8SvzPaX83ow9r9n8JeQA==" saltValue="29HhuWWTHKmkQFnAyJa9xQ==" spinCount="100000" sheet="1" objects="1" scenarios="1" formatCells="0" formatColumns="0" formatRows="0" insertColumns="0" insertRows="0"/>
  <mergeCells count="98">
    <mergeCell ref="E152:E153"/>
    <mergeCell ref="E162:E163"/>
    <mergeCell ref="E186:E187"/>
    <mergeCell ref="A151:E151"/>
    <mergeCell ref="E115:E116"/>
    <mergeCell ref="A106:E106"/>
    <mergeCell ref="E124:E125"/>
    <mergeCell ref="E136:E137"/>
    <mergeCell ref="A123:E123"/>
    <mergeCell ref="G88:G89"/>
    <mergeCell ref="A81:G81"/>
    <mergeCell ref="A104:G104"/>
    <mergeCell ref="E107:E108"/>
    <mergeCell ref="E111:E112"/>
    <mergeCell ref="H48:H49"/>
    <mergeCell ref="A38:H38"/>
    <mergeCell ref="E69:E70"/>
    <mergeCell ref="E72:E73"/>
    <mergeCell ref="A68:E68"/>
    <mergeCell ref="M9:O16"/>
    <mergeCell ref="I40:K47"/>
    <mergeCell ref="A3:B3"/>
    <mergeCell ref="A4:B4"/>
    <mergeCell ref="D17:G17"/>
    <mergeCell ref="H8:K8"/>
    <mergeCell ref="H17:K17"/>
    <mergeCell ref="A69:A70"/>
    <mergeCell ref="B69:B70"/>
    <mergeCell ref="A48:A49"/>
    <mergeCell ref="B48:B49"/>
    <mergeCell ref="E48:E49"/>
    <mergeCell ref="H39:H40"/>
    <mergeCell ref="A1:D1"/>
    <mergeCell ref="A77:C77"/>
    <mergeCell ref="A78:C78"/>
    <mergeCell ref="A101:E101"/>
    <mergeCell ref="A102:E102"/>
    <mergeCell ref="A8:A9"/>
    <mergeCell ref="B8:B9"/>
    <mergeCell ref="C8:C9"/>
    <mergeCell ref="A17:A18"/>
    <mergeCell ref="B17:B18"/>
    <mergeCell ref="C17:C18"/>
    <mergeCell ref="A39:A40"/>
    <mergeCell ref="B39:B40"/>
    <mergeCell ref="C39:D39"/>
    <mergeCell ref="E39:E40"/>
    <mergeCell ref="D8:G8"/>
    <mergeCell ref="A88:A89"/>
    <mergeCell ref="F48:G48"/>
    <mergeCell ref="B72:B73"/>
    <mergeCell ref="C72:C73"/>
    <mergeCell ref="C69:C70"/>
    <mergeCell ref="C48:D48"/>
    <mergeCell ref="B88:C88"/>
    <mergeCell ref="A72:A73"/>
    <mergeCell ref="A82:A83"/>
    <mergeCell ref="B82:C82"/>
    <mergeCell ref="G82:G83"/>
    <mergeCell ref="A34:G34"/>
    <mergeCell ref="A35:G35"/>
    <mergeCell ref="A64:E64"/>
    <mergeCell ref="A65:E65"/>
    <mergeCell ref="F39:G39"/>
    <mergeCell ref="B111:B112"/>
    <mergeCell ref="B107:B108"/>
    <mergeCell ref="A115:A116"/>
    <mergeCell ref="B115:B116"/>
    <mergeCell ref="C115:C116"/>
    <mergeCell ref="A210:C210"/>
    <mergeCell ref="A124:A125"/>
    <mergeCell ref="A136:A137"/>
    <mergeCell ref="B124:B125"/>
    <mergeCell ref="C124:C125"/>
    <mergeCell ref="C186:C187"/>
    <mergeCell ref="A186:A187"/>
    <mergeCell ref="B186:B187"/>
    <mergeCell ref="C152:C153"/>
    <mergeCell ref="A152:A153"/>
    <mergeCell ref="C162:C163"/>
    <mergeCell ref="A162:A163"/>
    <mergeCell ref="B162:B163"/>
    <mergeCell ref="B152:B153"/>
    <mergeCell ref="A147:C147"/>
    <mergeCell ref="A5:B5"/>
    <mergeCell ref="L8:L9"/>
    <mergeCell ref="L17:L18"/>
    <mergeCell ref="A7:L7"/>
    <mergeCell ref="A209:C209"/>
    <mergeCell ref="A148:C148"/>
    <mergeCell ref="B136:B137"/>
    <mergeCell ref="C136:C137"/>
    <mergeCell ref="C107:C108"/>
    <mergeCell ref="A107:A108"/>
    <mergeCell ref="A111:A112"/>
    <mergeCell ref="A119:C119"/>
    <mergeCell ref="A120:C120"/>
    <mergeCell ref="C111:C11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102F4-B690-4F8D-B242-C22494D125DA}">
  <sheetPr>
    <tabColor rgb="FFC00000"/>
  </sheetPr>
  <dimension ref="A1:O80"/>
  <sheetViews>
    <sheetView zoomScaleNormal="100" workbookViewId="0">
      <selection sqref="A1:D1"/>
    </sheetView>
  </sheetViews>
  <sheetFormatPr defaultColWidth="9.140625" defaultRowHeight="15" x14ac:dyDescent="0.25"/>
  <cols>
    <col min="1" max="1" width="42" customWidth="1"/>
    <col min="2" max="2" width="6.85546875" bestFit="1" customWidth="1"/>
    <col min="3" max="3" width="12.85546875" bestFit="1" customWidth="1"/>
    <col min="4" max="6" width="8.5703125" bestFit="1" customWidth="1"/>
    <col min="7" max="7" width="7" bestFit="1" customWidth="1"/>
    <col min="8" max="11" width="10.7109375" customWidth="1"/>
    <col min="12" max="12" width="20" bestFit="1" customWidth="1"/>
    <col min="13" max="13" width="12.7109375" customWidth="1"/>
    <col min="14" max="15" width="8.140625" customWidth="1"/>
    <col min="16" max="22" width="22.7109375" customWidth="1"/>
    <col min="23" max="23" width="22" customWidth="1"/>
  </cols>
  <sheetData>
    <row r="1" spans="1:15" ht="91.5" customHeight="1" x14ac:dyDescent="0.25">
      <c r="A1" s="178" t="s">
        <v>779</v>
      </c>
      <c r="B1" s="178"/>
      <c r="C1" s="178"/>
      <c r="D1" s="178"/>
      <c r="E1" s="16"/>
      <c r="F1" s="16"/>
      <c r="G1" s="16"/>
      <c r="H1" s="16"/>
      <c r="I1" s="16"/>
      <c r="J1" s="16"/>
      <c r="K1" s="16"/>
      <c r="L1" s="16"/>
      <c r="M1" s="16"/>
      <c r="N1" s="5"/>
      <c r="O1" s="5"/>
    </row>
    <row r="2" spans="1:15" ht="15" customHeight="1" x14ac:dyDescent="0.25">
      <c r="A2" s="10"/>
      <c r="B2" s="10"/>
      <c r="C2" s="10"/>
      <c r="D2" s="10"/>
      <c r="E2" s="10"/>
      <c r="F2" s="10"/>
      <c r="G2" s="10"/>
      <c r="H2" s="10"/>
      <c r="I2" s="5"/>
      <c r="J2" s="5"/>
      <c r="K2" s="5"/>
      <c r="L2" s="5"/>
      <c r="M2" s="5"/>
      <c r="N2" s="16"/>
      <c r="O2" s="5"/>
    </row>
    <row r="3" spans="1:15" x14ac:dyDescent="0.25">
      <c r="A3" s="191" t="s">
        <v>54</v>
      </c>
      <c r="B3" s="192"/>
      <c r="C3" s="8"/>
      <c r="D3" s="8"/>
      <c r="E3" s="8"/>
      <c r="F3" s="8"/>
      <c r="G3" s="8"/>
      <c r="H3" s="8"/>
      <c r="I3" s="5"/>
      <c r="J3" s="5"/>
      <c r="K3" s="5"/>
      <c r="L3" s="5"/>
      <c r="M3" s="5"/>
      <c r="N3" s="5"/>
      <c r="O3" s="5"/>
    </row>
    <row r="4" spans="1:15" x14ac:dyDescent="0.25">
      <c r="A4" s="193" t="s">
        <v>563</v>
      </c>
      <c r="B4" s="194"/>
      <c r="C4" s="8"/>
      <c r="D4" s="8"/>
      <c r="E4" s="8"/>
      <c r="F4" s="8"/>
      <c r="G4" s="8"/>
      <c r="H4" s="8"/>
      <c r="I4" s="5"/>
      <c r="J4" s="5"/>
      <c r="K4" s="5"/>
      <c r="L4" s="5"/>
      <c r="M4" s="5"/>
      <c r="N4" s="5"/>
      <c r="O4" s="5"/>
    </row>
    <row r="5" spans="1:15" x14ac:dyDescent="0.25">
      <c r="A5" s="154" t="s">
        <v>655</v>
      </c>
      <c r="B5" s="155"/>
      <c r="C5" s="7"/>
      <c r="D5" s="7"/>
      <c r="E5" s="7"/>
      <c r="F5" s="7"/>
      <c r="G5" s="7"/>
      <c r="H5" s="7"/>
      <c r="I5" s="5"/>
      <c r="J5" s="5"/>
      <c r="K5" s="5"/>
      <c r="L5" s="5"/>
      <c r="M5" s="5"/>
      <c r="N5" s="5"/>
      <c r="O5" s="5"/>
    </row>
    <row r="6" spans="1:15" s="16" customFormat="1" ht="15" customHeight="1" x14ac:dyDescent="0.2">
      <c r="A6" s="18"/>
    </row>
    <row r="7" spans="1:15" s="16" customFormat="1" ht="15" customHeight="1" x14ac:dyDescent="0.2">
      <c r="A7" s="18"/>
    </row>
    <row r="8" spans="1:15" s="16" customFormat="1" ht="117.75" customHeight="1" x14ac:dyDescent="0.2">
      <c r="A8" s="183" t="s">
        <v>780</v>
      </c>
      <c r="B8" s="183"/>
      <c r="C8" s="183"/>
      <c r="D8" s="183"/>
      <c r="E8" s="183"/>
      <c r="F8" s="183"/>
      <c r="G8" s="183"/>
      <c r="H8" s="183"/>
      <c r="I8" s="183"/>
      <c r="J8" s="183"/>
      <c r="K8" s="183"/>
      <c r="L8" s="183"/>
    </row>
    <row r="9" spans="1:15" s="16" customFormat="1" ht="39.950000000000003" customHeight="1" x14ac:dyDescent="0.2">
      <c r="A9" s="187" t="s">
        <v>586</v>
      </c>
      <c r="B9" s="186" t="s">
        <v>1</v>
      </c>
      <c r="C9" s="177" t="s">
        <v>609</v>
      </c>
      <c r="D9" s="177" t="s">
        <v>524</v>
      </c>
      <c r="E9" s="177"/>
      <c r="F9" s="177"/>
      <c r="G9" s="177"/>
      <c r="H9" s="177" t="s">
        <v>523</v>
      </c>
      <c r="I9" s="186"/>
      <c r="J9" s="186"/>
      <c r="K9" s="186"/>
      <c r="L9" s="170" t="s">
        <v>837</v>
      </c>
    </row>
    <row r="10" spans="1:15" s="16" customFormat="1" ht="15.75" customHeight="1" x14ac:dyDescent="0.2">
      <c r="A10" s="187"/>
      <c r="B10" s="186"/>
      <c r="C10" s="186"/>
      <c r="D10" s="69" t="s">
        <v>76</v>
      </c>
      <c r="E10" s="69" t="s">
        <v>77</v>
      </c>
      <c r="F10" s="69" t="s">
        <v>78</v>
      </c>
      <c r="G10" s="69" t="s">
        <v>2</v>
      </c>
      <c r="H10" s="69" t="s">
        <v>76</v>
      </c>
      <c r="I10" s="69" t="s">
        <v>77</v>
      </c>
      <c r="J10" s="69" t="s">
        <v>78</v>
      </c>
      <c r="K10" s="69" t="s">
        <v>2</v>
      </c>
      <c r="L10" s="171"/>
      <c r="M10" s="188" t="s">
        <v>759</v>
      </c>
      <c r="N10" s="189"/>
      <c r="O10" s="189"/>
    </row>
    <row r="11" spans="1:15" s="16" customFormat="1" ht="15" customHeight="1" x14ac:dyDescent="0.25">
      <c r="A11" s="71" t="str">
        <f>Emissionsfaktorer!A4</f>
        <v>Bensin</v>
      </c>
      <c r="B11" s="71" t="s">
        <v>18</v>
      </c>
      <c r="C11" s="56"/>
      <c r="D11" s="74">
        <f>Emissionsfaktorer!B4</f>
        <v>2.1190780126076922</v>
      </c>
      <c r="E11" s="74">
        <v>0</v>
      </c>
      <c r="F11" s="74">
        <f>Emissionsfaktorer!C4</f>
        <v>0.45506282400065401</v>
      </c>
      <c r="G11" s="74">
        <f>Emissionsfaktorer!D4</f>
        <v>2.574140836608346</v>
      </c>
      <c r="H11" s="60">
        <f>$C11*D11</f>
        <v>0</v>
      </c>
      <c r="I11" s="60">
        <f t="shared" ref="I11:K11" si="0">$C11*E11</f>
        <v>0</v>
      </c>
      <c r="J11" s="60">
        <f t="shared" si="0"/>
        <v>0</v>
      </c>
      <c r="K11" s="60">
        <f t="shared" si="0"/>
        <v>0</v>
      </c>
      <c r="L11" s="141"/>
      <c r="M11" s="189"/>
      <c r="N11" s="189"/>
      <c r="O11" s="189"/>
    </row>
    <row r="12" spans="1:15" s="16" customFormat="1" x14ac:dyDescent="0.25">
      <c r="A12" s="71" t="str">
        <f>Emissionsfaktorer!A13</f>
        <v>Diesel</v>
      </c>
      <c r="B12" s="71" t="s">
        <v>18</v>
      </c>
      <c r="C12" s="56"/>
      <c r="D12" s="74">
        <f>Emissionsfaktorer!B13</f>
        <v>2.0933331279835516</v>
      </c>
      <c r="E12" s="74">
        <v>0</v>
      </c>
      <c r="F12" s="74">
        <f>Emissionsfaktorer!C13</f>
        <v>0.45178537416360914</v>
      </c>
      <c r="G12" s="74">
        <f>Emissionsfaktorer!D13</f>
        <v>2.5451185021471607</v>
      </c>
      <c r="H12" s="60">
        <f t="shared" ref="H12:H17" si="1">$C12*D12</f>
        <v>0</v>
      </c>
      <c r="I12" s="60">
        <f t="shared" ref="I12:I17" si="2">$C12*E12</f>
        <v>0</v>
      </c>
      <c r="J12" s="60">
        <f t="shared" ref="J12:J17" si="3">$C12*F12</f>
        <v>0</v>
      </c>
      <c r="K12" s="60">
        <f t="shared" ref="K12:K17" si="4">$C12*G12</f>
        <v>0</v>
      </c>
      <c r="L12" s="141"/>
      <c r="M12" s="189"/>
      <c r="N12" s="189"/>
      <c r="O12" s="189"/>
    </row>
    <row r="13" spans="1:15" s="16" customFormat="1" x14ac:dyDescent="0.25">
      <c r="A13" s="71" t="str">
        <f>Emissionsfaktorer!A14</f>
        <v>Biodiesel (HVO 100%)</v>
      </c>
      <c r="B13" s="71" t="s">
        <v>18</v>
      </c>
      <c r="C13" s="56"/>
      <c r="D13" s="74">
        <f>Emissionsfaktorer!B14</f>
        <v>3.0853127983551339E-2</v>
      </c>
      <c r="E13" s="74">
        <v>0</v>
      </c>
      <c r="F13" s="74">
        <f>Emissionsfaktorer!C14</f>
        <v>0.43157226775550006</v>
      </c>
      <c r="G13" s="74">
        <f>Emissionsfaktorer!D14</f>
        <v>0.46242539573905139</v>
      </c>
      <c r="H13" s="60">
        <f t="shared" si="1"/>
        <v>0</v>
      </c>
      <c r="I13" s="60">
        <f t="shared" si="2"/>
        <v>0</v>
      </c>
      <c r="J13" s="60">
        <f t="shared" si="3"/>
        <v>0</v>
      </c>
      <c r="K13" s="60">
        <f t="shared" si="4"/>
        <v>0</v>
      </c>
      <c r="L13" s="141"/>
      <c r="M13" s="189"/>
      <c r="N13" s="189"/>
      <c r="O13" s="189"/>
    </row>
    <row r="14" spans="1:15" s="16" customFormat="1" x14ac:dyDescent="0.25">
      <c r="A14" s="71" t="str">
        <f>Emissionsfaktorer!A7</f>
        <v>E85</v>
      </c>
      <c r="B14" s="71" t="s">
        <v>18</v>
      </c>
      <c r="C14" s="56"/>
      <c r="D14" s="74">
        <f>Emissionsfaktorer!B7</f>
        <v>0.46800204476900731</v>
      </c>
      <c r="E14" s="74">
        <v>0</v>
      </c>
      <c r="F14" s="74">
        <f>Emissionsfaktorer!C7</f>
        <v>0.55745184593963182</v>
      </c>
      <c r="G14" s="74">
        <f>Emissionsfaktorer!D7</f>
        <v>1.025453890708639</v>
      </c>
      <c r="H14" s="60">
        <f t="shared" si="1"/>
        <v>0</v>
      </c>
      <c r="I14" s="60">
        <f t="shared" si="2"/>
        <v>0</v>
      </c>
      <c r="J14" s="60">
        <f t="shared" si="3"/>
        <v>0</v>
      </c>
      <c r="K14" s="60">
        <f t="shared" si="4"/>
        <v>0</v>
      </c>
      <c r="L14" s="141"/>
      <c r="M14" s="189"/>
      <c r="N14" s="189"/>
      <c r="O14" s="189"/>
    </row>
    <row r="15" spans="1:15" s="16" customFormat="1" x14ac:dyDescent="0.25">
      <c r="A15" s="71" t="str">
        <f>Emissionsfaktorer!A8</f>
        <v>Fordonsgas (blandning)</v>
      </c>
      <c r="B15" s="71" t="s">
        <v>74</v>
      </c>
      <c r="C15" s="56"/>
      <c r="D15" s="74">
        <f>Emissionsfaktorer!B8</f>
        <v>0.3624611028125842</v>
      </c>
      <c r="E15" s="74">
        <v>0</v>
      </c>
      <c r="F15" s="74">
        <f>Emissionsfaktorer!C8</f>
        <v>0.77945423634361855</v>
      </c>
      <c r="G15" s="74">
        <f>Emissionsfaktorer!D8</f>
        <v>1.1419153391562027</v>
      </c>
      <c r="H15" s="60">
        <f t="shared" si="1"/>
        <v>0</v>
      </c>
      <c r="I15" s="60">
        <f t="shared" si="2"/>
        <v>0</v>
      </c>
      <c r="J15" s="60">
        <f t="shared" si="3"/>
        <v>0</v>
      </c>
      <c r="K15" s="60">
        <f t="shared" si="4"/>
        <v>0</v>
      </c>
      <c r="L15" s="141"/>
      <c r="M15" s="189"/>
      <c r="N15" s="189"/>
      <c r="O15" s="189"/>
    </row>
    <row r="16" spans="1:15" s="16" customFormat="1" x14ac:dyDescent="0.25">
      <c r="A16" s="71" t="str">
        <f>Emissionsfaktorer!A9</f>
        <v>Biogas (100% bio)</v>
      </c>
      <c r="B16" s="71" t="s">
        <v>74</v>
      </c>
      <c r="C16" s="56"/>
      <c r="D16" s="74">
        <f>Emissionsfaktorer!B9</f>
        <v>0</v>
      </c>
      <c r="E16" s="74">
        <v>0</v>
      </c>
      <c r="F16" s="74">
        <f>Emissionsfaktorer!C9</f>
        <v>0.80547867829612219</v>
      </c>
      <c r="G16" s="74">
        <f>Emissionsfaktorer!D9</f>
        <v>0.80547867829612219</v>
      </c>
      <c r="H16" s="60">
        <f t="shared" si="1"/>
        <v>0</v>
      </c>
      <c r="I16" s="60">
        <f t="shared" si="2"/>
        <v>0</v>
      </c>
      <c r="J16" s="60">
        <f t="shared" si="3"/>
        <v>0</v>
      </c>
      <c r="K16" s="60">
        <f t="shared" si="4"/>
        <v>0</v>
      </c>
      <c r="L16" s="141"/>
      <c r="M16" s="189"/>
      <c r="N16" s="189"/>
      <c r="O16" s="189"/>
    </row>
    <row r="17" spans="1:15" s="16" customFormat="1" x14ac:dyDescent="0.25">
      <c r="A17" s="71" t="str">
        <f>Emissionsfaktorer!A18</f>
        <v>Elektricitet</v>
      </c>
      <c r="B17" s="71" t="s">
        <v>0</v>
      </c>
      <c r="C17" s="56"/>
      <c r="D17" s="74">
        <v>0</v>
      </c>
      <c r="E17" s="74">
        <f>Emissionsfaktorer!B18</f>
        <v>6.9566666666666666E-2</v>
      </c>
      <c r="F17" s="74">
        <f>Emissionsfaktorer!C18</f>
        <v>2.0833333333333332E-2</v>
      </c>
      <c r="G17" s="74">
        <f>Emissionsfaktorer!D18</f>
        <v>9.0399999999999994E-2</v>
      </c>
      <c r="H17" s="60">
        <f t="shared" si="1"/>
        <v>0</v>
      </c>
      <c r="I17" s="60">
        <f t="shared" si="2"/>
        <v>0</v>
      </c>
      <c r="J17" s="60">
        <f t="shared" si="3"/>
        <v>0</v>
      </c>
      <c r="K17" s="60">
        <f t="shared" si="4"/>
        <v>0</v>
      </c>
      <c r="L17" s="141"/>
      <c r="M17" s="189"/>
      <c r="N17" s="189"/>
      <c r="O17" s="189"/>
    </row>
    <row r="18" spans="1:15" s="16" customFormat="1" ht="39.950000000000003" customHeight="1" x14ac:dyDescent="0.2">
      <c r="A18" s="187" t="s">
        <v>576</v>
      </c>
      <c r="B18" s="186" t="s">
        <v>1</v>
      </c>
      <c r="C18" s="177" t="s">
        <v>842</v>
      </c>
      <c r="D18" s="177" t="s">
        <v>853</v>
      </c>
      <c r="E18" s="177"/>
      <c r="F18" s="177"/>
      <c r="G18" s="177"/>
      <c r="H18" s="177" t="s">
        <v>523</v>
      </c>
      <c r="I18" s="186"/>
      <c r="J18" s="186"/>
      <c r="K18" s="186"/>
      <c r="L18" s="170" t="s">
        <v>837</v>
      </c>
    </row>
    <row r="19" spans="1:15" s="16" customFormat="1" ht="15.75" x14ac:dyDescent="0.2">
      <c r="A19" s="187"/>
      <c r="B19" s="186"/>
      <c r="C19" s="186"/>
      <c r="D19" s="69" t="s">
        <v>76</v>
      </c>
      <c r="E19" s="69" t="s">
        <v>77</v>
      </c>
      <c r="F19" s="69" t="s">
        <v>78</v>
      </c>
      <c r="G19" s="69" t="s">
        <v>2</v>
      </c>
      <c r="H19" s="69" t="s">
        <v>76</v>
      </c>
      <c r="I19" s="69" t="s">
        <v>77</v>
      </c>
      <c r="J19" s="69" t="s">
        <v>78</v>
      </c>
      <c r="K19" s="69" t="s">
        <v>2</v>
      </c>
      <c r="L19" s="171"/>
    </row>
    <row r="20" spans="1:15" s="16" customFormat="1" ht="15" customHeight="1" x14ac:dyDescent="0.25">
      <c r="A20" s="71" t="str">
        <f>Emissionsfaktorer!A45</f>
        <v>Hjullastare (37-75kW)</v>
      </c>
      <c r="B20" s="71" t="s">
        <v>852</v>
      </c>
      <c r="C20" s="56"/>
      <c r="D20" s="77">
        <f>Emissionsfaktorer!B45</f>
        <v>23.360631821805406</v>
      </c>
      <c r="E20" s="77">
        <v>0</v>
      </c>
      <c r="F20" s="77">
        <f>Emissionsfaktorer!C45</f>
        <v>4.7984294966691179</v>
      </c>
      <c r="G20" s="77">
        <f>Emissionsfaktorer!D45</f>
        <v>28.159061318474524</v>
      </c>
      <c r="H20" s="60">
        <f t="shared" ref="H20" si="5">$C20*D20</f>
        <v>0</v>
      </c>
      <c r="I20" s="60">
        <f t="shared" ref="I20" si="6">$C20*E20</f>
        <v>0</v>
      </c>
      <c r="J20" s="60">
        <f t="shared" ref="J20" si="7">$C20*F20</f>
        <v>0</v>
      </c>
      <c r="K20" s="60">
        <f t="shared" ref="K20" si="8">$C20*G20</f>
        <v>0</v>
      </c>
      <c r="L20" s="141"/>
    </row>
    <row r="21" spans="1:15" s="16" customFormat="1" ht="15" customHeight="1" x14ac:dyDescent="0.25">
      <c r="A21" s="71" t="str">
        <f>Emissionsfaktorer!A46</f>
        <v>Hjullastare (75-130kW)</v>
      </c>
      <c r="B21" s="71" t="s">
        <v>852</v>
      </c>
      <c r="C21" s="56"/>
      <c r="D21" s="77">
        <f>Emissionsfaktorer!B46</f>
        <v>18.971809592521097</v>
      </c>
      <c r="E21" s="77">
        <v>0</v>
      </c>
      <c r="F21" s="77">
        <f>Emissionsfaktorer!C46</f>
        <v>3.9088210904826006</v>
      </c>
      <c r="G21" s="77">
        <f>Emissionsfaktorer!D46</f>
        <v>22.880630683003698</v>
      </c>
      <c r="H21" s="60">
        <f t="shared" ref="H21:H41" si="9">$C21*D21</f>
        <v>0</v>
      </c>
      <c r="I21" s="60">
        <f t="shared" ref="I21:I41" si="10">$C21*E21</f>
        <v>0</v>
      </c>
      <c r="J21" s="60">
        <f t="shared" ref="J21:J41" si="11">$C21*F21</f>
        <v>0</v>
      </c>
      <c r="K21" s="60">
        <f t="shared" ref="K21:K41" si="12">$C21*G21</f>
        <v>0</v>
      </c>
      <c r="L21" s="141"/>
    </row>
    <row r="22" spans="1:15" s="16" customFormat="1" ht="15" customHeight="1" x14ac:dyDescent="0.25">
      <c r="A22" s="71" t="str">
        <f>Emissionsfaktorer!A47</f>
        <v>Hjullastare (130-560kW)</v>
      </c>
      <c r="B22" s="71" t="s">
        <v>852</v>
      </c>
      <c r="C22" s="56"/>
      <c r="D22" s="77">
        <f>Emissionsfaktorer!B47</f>
        <v>41.738381371533258</v>
      </c>
      <c r="E22" s="77">
        <v>0</v>
      </c>
      <c r="F22" s="77">
        <f>Emissionsfaktorer!C47</f>
        <v>8.5853850354127292</v>
      </c>
      <c r="G22" s="77">
        <f>Emissionsfaktorer!D47</f>
        <v>50.323766406945985</v>
      </c>
      <c r="H22" s="60">
        <f t="shared" si="9"/>
        <v>0</v>
      </c>
      <c r="I22" s="60">
        <f t="shared" si="10"/>
        <v>0</v>
      </c>
      <c r="J22" s="60">
        <f t="shared" si="11"/>
        <v>0</v>
      </c>
      <c r="K22" s="60">
        <f t="shared" si="12"/>
        <v>0</v>
      </c>
      <c r="L22" s="141"/>
    </row>
    <row r="23" spans="1:15" s="16" customFormat="1" ht="15" customHeight="1" x14ac:dyDescent="0.25">
      <c r="A23" s="71" t="str">
        <f>Emissionsfaktorer!A48</f>
        <v>Hjullastare (&gt;560kW)</v>
      </c>
      <c r="B23" s="71" t="s">
        <v>852</v>
      </c>
      <c r="C23" s="56"/>
      <c r="D23" s="77">
        <f>Emissionsfaktorer!B48</f>
        <v>320.59446268019565</v>
      </c>
      <c r="E23" s="77">
        <v>0</v>
      </c>
      <c r="F23" s="77">
        <f>Emissionsfaktorer!C48</f>
        <v>65.657978815377561</v>
      </c>
      <c r="G23" s="77">
        <f>Emissionsfaktorer!D48</f>
        <v>386.25244149557318</v>
      </c>
      <c r="H23" s="60">
        <f t="shared" si="9"/>
        <v>0</v>
      </c>
      <c r="I23" s="60">
        <f t="shared" si="10"/>
        <v>0</v>
      </c>
      <c r="J23" s="60">
        <f t="shared" si="11"/>
        <v>0</v>
      </c>
      <c r="K23" s="60">
        <f t="shared" si="12"/>
        <v>0</v>
      </c>
      <c r="L23" s="141"/>
    </row>
    <row r="24" spans="1:15" s="16" customFormat="1" ht="15" customHeight="1" x14ac:dyDescent="0.25">
      <c r="A24" s="71" t="str">
        <f>Emissionsfaktorer!A49</f>
        <v>Grävlastare (37-75kW)</v>
      </c>
      <c r="B24" s="71" t="s">
        <v>852</v>
      </c>
      <c r="C24" s="56"/>
      <c r="D24" s="77">
        <f>Emissionsfaktorer!B49</f>
        <v>14.582343852838159</v>
      </c>
      <c r="E24" s="77">
        <v>0</v>
      </c>
      <c r="F24" s="77">
        <f>Emissionsfaktorer!C49</f>
        <v>3.0089751545062073</v>
      </c>
      <c r="G24" s="77">
        <f>Emissionsfaktorer!D49</f>
        <v>17.591319007344367</v>
      </c>
      <c r="H24" s="60">
        <f t="shared" si="9"/>
        <v>0</v>
      </c>
      <c r="I24" s="60">
        <f t="shared" si="10"/>
        <v>0</v>
      </c>
      <c r="J24" s="60">
        <f t="shared" si="11"/>
        <v>0</v>
      </c>
      <c r="K24" s="60">
        <f t="shared" si="12"/>
        <v>0</v>
      </c>
      <c r="L24" s="141"/>
    </row>
    <row r="25" spans="1:15" s="16" customFormat="1" ht="15" customHeight="1" x14ac:dyDescent="0.25">
      <c r="A25" s="71" t="str">
        <f>Emissionsfaktorer!A50</f>
        <v>Grävlastare (75-130kW)</v>
      </c>
      <c r="B25" s="71" t="s">
        <v>852</v>
      </c>
      <c r="C25" s="56"/>
      <c r="D25" s="77">
        <f>Emissionsfaktorer!B50</f>
        <v>18.531120955867976</v>
      </c>
      <c r="E25" s="77">
        <v>0</v>
      </c>
      <c r="F25" s="77">
        <f>Emissionsfaktorer!C50</f>
        <v>3.8230072609521923</v>
      </c>
      <c r="G25" s="77">
        <f>Emissionsfaktorer!D50</f>
        <v>22.354128216820168</v>
      </c>
      <c r="H25" s="60">
        <f t="shared" si="9"/>
        <v>0</v>
      </c>
      <c r="I25" s="60">
        <f t="shared" si="10"/>
        <v>0</v>
      </c>
      <c r="J25" s="60">
        <f t="shared" si="11"/>
        <v>0</v>
      </c>
      <c r="K25" s="60">
        <f t="shared" si="12"/>
        <v>0</v>
      </c>
      <c r="L25" s="141"/>
    </row>
    <row r="26" spans="1:15" s="16" customFormat="1" ht="15" customHeight="1" x14ac:dyDescent="0.25">
      <c r="A26" s="71" t="str">
        <f>Emissionsfaktorer!A51</f>
        <v>Bandgrävmaskin (&lt;37kW</v>
      </c>
      <c r="B26" s="71" t="s">
        <v>852</v>
      </c>
      <c r="C26" s="56"/>
      <c r="D26" s="77">
        <f>Emissionsfaktorer!B51</f>
        <v>8.2907669897096081</v>
      </c>
      <c r="E26" s="77">
        <v>0</v>
      </c>
      <c r="F26" s="77">
        <f>Emissionsfaktorer!C51</f>
        <v>1.7029904995407439</v>
      </c>
      <c r="G26" s="77">
        <f>Emissionsfaktorer!D51</f>
        <v>9.9937574892503527</v>
      </c>
      <c r="H26" s="60">
        <f t="shared" si="9"/>
        <v>0</v>
      </c>
      <c r="I26" s="60">
        <f t="shared" si="10"/>
        <v>0</v>
      </c>
      <c r="J26" s="60">
        <f t="shared" si="11"/>
        <v>0</v>
      </c>
      <c r="K26" s="60">
        <f t="shared" si="12"/>
        <v>0</v>
      </c>
      <c r="L26" s="141"/>
    </row>
    <row r="27" spans="1:15" s="16" customFormat="1" ht="15" customHeight="1" x14ac:dyDescent="0.25">
      <c r="A27" s="71" t="str">
        <f>Emissionsfaktorer!A52</f>
        <v>Bandgrävmaskin (37-75kW</v>
      </c>
      <c r="B27" s="71" t="s">
        <v>852</v>
      </c>
      <c r="C27" s="56"/>
      <c r="D27" s="77">
        <f>Emissionsfaktorer!B52</f>
        <v>11.801469941609547</v>
      </c>
      <c r="E27" s="77">
        <v>0</v>
      </c>
      <c r="F27" s="77">
        <f>Emissionsfaktorer!C52</f>
        <v>2.4246973143013033</v>
      </c>
      <c r="G27" s="77">
        <f>Emissionsfaktorer!D52</f>
        <v>14.22616725591085</v>
      </c>
      <c r="H27" s="60">
        <f t="shared" si="9"/>
        <v>0</v>
      </c>
      <c r="I27" s="60">
        <f t="shared" si="10"/>
        <v>0</v>
      </c>
      <c r="J27" s="60">
        <f t="shared" si="11"/>
        <v>0</v>
      </c>
      <c r="K27" s="60">
        <f t="shared" si="12"/>
        <v>0</v>
      </c>
      <c r="L27" s="141"/>
    </row>
    <row r="28" spans="1:15" s="16" customFormat="1" ht="15" customHeight="1" x14ac:dyDescent="0.25">
      <c r="A28" s="71" t="str">
        <f>Emissionsfaktorer!A53</f>
        <v>Bandgrävmaskin (75-130kW</v>
      </c>
      <c r="B28" s="71" t="s">
        <v>852</v>
      </c>
      <c r="C28" s="56"/>
      <c r="D28" s="77">
        <f>Emissionsfaktorer!B53</f>
        <v>24.831350280353366</v>
      </c>
      <c r="E28" s="77">
        <v>0</v>
      </c>
      <c r="F28" s="77">
        <f>Emissionsfaktorer!C53</f>
        <v>5.1014381545353382</v>
      </c>
      <c r="G28" s="77">
        <f>Emissionsfaktorer!D53</f>
        <v>29.932788434888703</v>
      </c>
      <c r="H28" s="60">
        <f t="shared" si="9"/>
        <v>0</v>
      </c>
      <c r="I28" s="60">
        <f t="shared" si="10"/>
        <v>0</v>
      </c>
      <c r="J28" s="60">
        <f t="shared" si="11"/>
        <v>0</v>
      </c>
      <c r="K28" s="60">
        <f t="shared" si="12"/>
        <v>0</v>
      </c>
      <c r="L28" s="141"/>
    </row>
    <row r="29" spans="1:15" s="16" customFormat="1" ht="15" customHeight="1" x14ac:dyDescent="0.25">
      <c r="A29" s="71" t="str">
        <f>Emissionsfaktorer!A54</f>
        <v>Bandgrävmaskin (130-560kW</v>
      </c>
      <c r="B29" s="71" t="s">
        <v>852</v>
      </c>
      <c r="C29" s="56"/>
      <c r="D29" s="77">
        <f>Emissionsfaktorer!B54</f>
        <v>38.703191245320255</v>
      </c>
      <c r="E29" s="77">
        <v>0</v>
      </c>
      <c r="F29" s="77">
        <f>Emissionsfaktorer!C54</f>
        <v>7.9475481210825727</v>
      </c>
      <c r="G29" s="77">
        <f>Emissionsfaktorer!D54</f>
        <v>46.650739366402831</v>
      </c>
      <c r="H29" s="60">
        <f t="shared" si="9"/>
        <v>0</v>
      </c>
      <c r="I29" s="60">
        <f t="shared" si="10"/>
        <v>0</v>
      </c>
      <c r="J29" s="60">
        <f t="shared" si="11"/>
        <v>0</v>
      </c>
      <c r="K29" s="60">
        <f t="shared" si="12"/>
        <v>0</v>
      </c>
      <c r="L29" s="141"/>
    </row>
    <row r="30" spans="1:15" s="16" customFormat="1" ht="15" customHeight="1" x14ac:dyDescent="0.25">
      <c r="A30" s="71" t="str">
        <f>Emissionsfaktorer!A55</f>
        <v>Kompaktlastare (37-75kW)</v>
      </c>
      <c r="B30" s="71" t="s">
        <v>852</v>
      </c>
      <c r="C30" s="56"/>
      <c r="D30" s="77">
        <f>Emissionsfaktorer!B55</f>
        <v>17.370726297234523</v>
      </c>
      <c r="E30" s="77">
        <v>0</v>
      </c>
      <c r="F30" s="77">
        <f>Emissionsfaktorer!C55</f>
        <v>3.5682926489144067</v>
      </c>
      <c r="G30" s="77">
        <f>Emissionsfaktorer!D55</f>
        <v>20.939018946148931</v>
      </c>
      <c r="H30" s="60">
        <f t="shared" si="9"/>
        <v>0</v>
      </c>
      <c r="I30" s="60">
        <f t="shared" si="10"/>
        <v>0</v>
      </c>
      <c r="J30" s="60">
        <f t="shared" si="11"/>
        <v>0</v>
      </c>
      <c r="K30" s="60">
        <f t="shared" si="12"/>
        <v>0</v>
      </c>
      <c r="L30" s="141"/>
    </row>
    <row r="31" spans="1:15" s="16" customFormat="1" ht="15" customHeight="1" x14ac:dyDescent="0.25">
      <c r="A31" s="71" t="str">
        <f>Emissionsfaktorer!A56</f>
        <v>Kompaktlastare (75-130kW)</v>
      </c>
      <c r="B31" s="71" t="s">
        <v>852</v>
      </c>
      <c r="C31" s="56"/>
      <c r="D31" s="77">
        <f>Emissionsfaktorer!B56</f>
        <v>22.78880091493339</v>
      </c>
      <c r="E31" s="77">
        <v>0</v>
      </c>
      <c r="F31" s="77">
        <f>Emissionsfaktorer!C56</f>
        <v>4.6867730630727245</v>
      </c>
      <c r="G31" s="77">
        <f>Emissionsfaktorer!D56</f>
        <v>27.475573978006114</v>
      </c>
      <c r="H31" s="60">
        <f t="shared" si="9"/>
        <v>0</v>
      </c>
      <c r="I31" s="60">
        <f t="shared" si="10"/>
        <v>0</v>
      </c>
      <c r="J31" s="60">
        <f t="shared" si="11"/>
        <v>0</v>
      </c>
      <c r="K31" s="60">
        <f t="shared" si="12"/>
        <v>0</v>
      </c>
      <c r="L31" s="141"/>
    </row>
    <row r="32" spans="1:15" s="16" customFormat="1" ht="15" customHeight="1" x14ac:dyDescent="0.25">
      <c r="A32" s="71" t="str">
        <f>Emissionsfaktorer!A57</f>
        <v>Dumper (37-75kW)</v>
      </c>
      <c r="B32" s="71" t="s">
        <v>852</v>
      </c>
      <c r="C32" s="56"/>
      <c r="D32" s="77">
        <f>Emissionsfaktorer!B57</f>
        <v>8.7711174111463581</v>
      </c>
      <c r="E32" s="77">
        <v>0</v>
      </c>
      <c r="F32" s="77">
        <f>Emissionsfaktorer!C57</f>
        <v>1.8081375497995895</v>
      </c>
      <c r="G32" s="77">
        <f>Emissionsfaktorer!D57</f>
        <v>10.579254960945947</v>
      </c>
      <c r="H32" s="60">
        <f t="shared" si="9"/>
        <v>0</v>
      </c>
      <c r="I32" s="60">
        <f t="shared" si="10"/>
        <v>0</v>
      </c>
      <c r="J32" s="60">
        <f t="shared" si="11"/>
        <v>0</v>
      </c>
      <c r="K32" s="60">
        <f t="shared" si="12"/>
        <v>0</v>
      </c>
      <c r="L32" s="141"/>
    </row>
    <row r="33" spans="1:15" s="16" customFormat="1" ht="15" customHeight="1" x14ac:dyDescent="0.25">
      <c r="A33" s="71" t="str">
        <f>Emissionsfaktorer!A58</f>
        <v>Dumper (75-130kW)</v>
      </c>
      <c r="B33" s="71" t="s">
        <v>852</v>
      </c>
      <c r="C33" s="56"/>
      <c r="D33" s="77">
        <f>Emissionsfaktorer!B58</f>
        <v>17.191949775173519</v>
      </c>
      <c r="E33" s="77">
        <v>0</v>
      </c>
      <c r="F33" s="77">
        <f>Emissionsfaktorer!C58</f>
        <v>3.5440786439677336</v>
      </c>
      <c r="G33" s="77">
        <f>Emissionsfaktorer!D58</f>
        <v>20.736028419141252</v>
      </c>
      <c r="H33" s="60">
        <f t="shared" si="9"/>
        <v>0</v>
      </c>
      <c r="I33" s="60">
        <f t="shared" si="10"/>
        <v>0</v>
      </c>
      <c r="J33" s="60">
        <f t="shared" si="11"/>
        <v>0</v>
      </c>
      <c r="K33" s="60">
        <f t="shared" si="12"/>
        <v>0</v>
      </c>
      <c r="L33" s="141"/>
    </row>
    <row r="34" spans="1:15" s="16" customFormat="1" ht="15" customHeight="1" x14ac:dyDescent="0.25">
      <c r="A34" s="71" t="str">
        <f>Emissionsfaktorer!A59</f>
        <v>Dumper (130-560kW)</v>
      </c>
      <c r="B34" s="71" t="s">
        <v>852</v>
      </c>
      <c r="C34" s="56"/>
      <c r="D34" s="77">
        <f>Emissionsfaktorer!B59</f>
        <v>41.248295776164667</v>
      </c>
      <c r="E34" s="77">
        <v>0</v>
      </c>
      <c r="F34" s="77">
        <f>Emissionsfaktorer!C59</f>
        <v>8.5037857811815627</v>
      </c>
      <c r="G34" s="77">
        <f>Emissionsfaktorer!D59</f>
        <v>49.75208155734623</v>
      </c>
      <c r="H34" s="60">
        <f t="shared" si="9"/>
        <v>0</v>
      </c>
      <c r="I34" s="60">
        <f t="shared" si="10"/>
        <v>0</v>
      </c>
      <c r="J34" s="60">
        <f t="shared" si="11"/>
        <v>0</v>
      </c>
      <c r="K34" s="60">
        <f t="shared" si="12"/>
        <v>0</v>
      </c>
      <c r="L34" s="141"/>
    </row>
    <row r="35" spans="1:15" s="16" customFormat="1" ht="15" customHeight="1" x14ac:dyDescent="0.25">
      <c r="A35" s="71" t="str">
        <f>Emissionsfaktorer!A60</f>
        <v>Gruvtruck/Tipptruck (&gt;560kW)</v>
      </c>
      <c r="B35" s="71" t="s">
        <v>852</v>
      </c>
      <c r="C35" s="56"/>
      <c r="D35" s="77">
        <f>Emissionsfaktorer!B60</f>
        <v>317.09897763277536</v>
      </c>
      <c r="E35" s="77">
        <v>0</v>
      </c>
      <c r="F35" s="77">
        <f>Emissionsfaktorer!C60</f>
        <v>64.941709955573458</v>
      </c>
      <c r="G35" s="77">
        <f>Emissionsfaktorer!D60</f>
        <v>382.04068758834882</v>
      </c>
      <c r="H35" s="60">
        <f t="shared" si="9"/>
        <v>0</v>
      </c>
      <c r="I35" s="60">
        <f t="shared" si="10"/>
        <v>0</v>
      </c>
      <c r="J35" s="60">
        <f t="shared" si="11"/>
        <v>0</v>
      </c>
      <c r="K35" s="60">
        <f t="shared" si="12"/>
        <v>0</v>
      </c>
      <c r="L35" s="141"/>
    </row>
    <row r="36" spans="1:15" s="16" customFormat="1" ht="15" customHeight="1" x14ac:dyDescent="0.25">
      <c r="A36" s="71" t="str">
        <f>Emissionsfaktorer!A61</f>
        <v>Mobilkran (37-75kW)</v>
      </c>
      <c r="B36" s="71" t="s">
        <v>852</v>
      </c>
      <c r="C36" s="56"/>
      <c r="D36" s="77">
        <f>Emissionsfaktorer!B61</f>
        <v>10.357176114657134</v>
      </c>
      <c r="E36" s="77">
        <v>0</v>
      </c>
      <c r="F36" s="77">
        <f>Emissionsfaktorer!C61</f>
        <v>2.127622122329853</v>
      </c>
      <c r="G36" s="77">
        <f>Emissionsfaktorer!D61</f>
        <v>12.484798236986988</v>
      </c>
      <c r="H36" s="60">
        <f t="shared" si="9"/>
        <v>0</v>
      </c>
      <c r="I36" s="60">
        <f t="shared" si="10"/>
        <v>0</v>
      </c>
      <c r="J36" s="60">
        <f t="shared" si="11"/>
        <v>0</v>
      </c>
      <c r="K36" s="60">
        <f t="shared" si="12"/>
        <v>0</v>
      </c>
      <c r="L36" s="141"/>
    </row>
    <row r="37" spans="1:15" s="16" customFormat="1" ht="15" customHeight="1" x14ac:dyDescent="0.25">
      <c r="A37" s="71" t="str">
        <f>Emissionsfaktorer!A62</f>
        <v>Mobilkran (75-130kW)</v>
      </c>
      <c r="B37" s="71" t="s">
        <v>852</v>
      </c>
      <c r="C37" s="56"/>
      <c r="D37" s="77">
        <f>Emissionsfaktorer!B62</f>
        <v>32.155018862723239</v>
      </c>
      <c r="E37" s="77">
        <v>0</v>
      </c>
      <c r="F37" s="77">
        <f>Emissionsfaktorer!C62</f>
        <v>6.603564540414582</v>
      </c>
      <c r="G37" s="77">
        <f>Emissionsfaktorer!D62</f>
        <v>38.75858340313782</v>
      </c>
      <c r="H37" s="60">
        <f t="shared" si="9"/>
        <v>0</v>
      </c>
      <c r="I37" s="60">
        <f t="shared" si="10"/>
        <v>0</v>
      </c>
      <c r="J37" s="60">
        <f t="shared" si="11"/>
        <v>0</v>
      </c>
      <c r="K37" s="60">
        <f t="shared" si="12"/>
        <v>0</v>
      </c>
      <c r="L37" s="141"/>
    </row>
    <row r="38" spans="1:15" s="16" customFormat="1" ht="15" customHeight="1" x14ac:dyDescent="0.25">
      <c r="A38" s="71" t="str">
        <f>Emissionsfaktorer!A63</f>
        <v>Mobilkran (130-560kW)</v>
      </c>
      <c r="B38" s="71" t="s">
        <v>852</v>
      </c>
      <c r="C38" s="56"/>
      <c r="D38" s="77">
        <f>Emissionsfaktorer!B63</f>
        <v>67.225604171885294</v>
      </c>
      <c r="E38" s="77">
        <v>0</v>
      </c>
      <c r="F38" s="77">
        <f>Emissionsfaktorer!C63</f>
        <v>13.801489475457497</v>
      </c>
      <c r="G38" s="77">
        <f>Emissionsfaktorer!D63</f>
        <v>81.027093647342795</v>
      </c>
      <c r="H38" s="60">
        <f t="shared" si="9"/>
        <v>0</v>
      </c>
      <c r="I38" s="60">
        <f t="shared" si="10"/>
        <v>0</v>
      </c>
      <c r="J38" s="60">
        <f t="shared" si="11"/>
        <v>0</v>
      </c>
      <c r="K38" s="60">
        <f t="shared" si="12"/>
        <v>0</v>
      </c>
      <c r="L38" s="141"/>
    </row>
    <row r="39" spans="1:15" s="16" customFormat="1" ht="15" customHeight="1" x14ac:dyDescent="0.25">
      <c r="A39" s="71" t="str">
        <f>Emissionsfaktorer!A64</f>
        <v>Truck (37-75kW)</v>
      </c>
      <c r="B39" s="71" t="s">
        <v>852</v>
      </c>
      <c r="C39" s="56"/>
      <c r="D39" s="77">
        <f>Emissionsfaktorer!B64</f>
        <v>18.120778373754895</v>
      </c>
      <c r="E39" s="77">
        <v>0</v>
      </c>
      <c r="F39" s="77">
        <f>Emissionsfaktorer!C64</f>
        <v>3.7225199598866858</v>
      </c>
      <c r="G39" s="77">
        <f>Emissionsfaktorer!D64</f>
        <v>21.843298333641581</v>
      </c>
      <c r="H39" s="60">
        <f t="shared" si="9"/>
        <v>0</v>
      </c>
      <c r="I39" s="60">
        <f t="shared" si="10"/>
        <v>0</v>
      </c>
      <c r="J39" s="60">
        <f t="shared" si="11"/>
        <v>0</v>
      </c>
      <c r="K39" s="60">
        <f t="shared" si="12"/>
        <v>0</v>
      </c>
      <c r="L39" s="141"/>
    </row>
    <row r="40" spans="1:15" s="16" customFormat="1" ht="15" customHeight="1" x14ac:dyDescent="0.25">
      <c r="A40" s="71" t="str">
        <f>Emissionsfaktorer!A65</f>
        <v>Truck (75-130kW)</v>
      </c>
      <c r="B40" s="71" t="s">
        <v>852</v>
      </c>
      <c r="C40" s="56"/>
      <c r="D40" s="77">
        <f>Emissionsfaktorer!B65</f>
        <v>28.330696940561317</v>
      </c>
      <c r="E40" s="77">
        <v>0</v>
      </c>
      <c r="F40" s="77">
        <f>Emissionsfaktorer!C65</f>
        <v>5.8187555542244249</v>
      </c>
      <c r="G40" s="77">
        <f>Emissionsfaktorer!D65</f>
        <v>34.149452494785741</v>
      </c>
      <c r="H40" s="60">
        <f t="shared" si="9"/>
        <v>0</v>
      </c>
      <c r="I40" s="60">
        <f t="shared" si="10"/>
        <v>0</v>
      </c>
      <c r="J40" s="60">
        <f t="shared" si="11"/>
        <v>0</v>
      </c>
      <c r="K40" s="60">
        <f t="shared" si="12"/>
        <v>0</v>
      </c>
      <c r="L40" s="141"/>
    </row>
    <row r="41" spans="1:15" s="16" customFormat="1" ht="15" customHeight="1" x14ac:dyDescent="0.25">
      <c r="A41" s="71" t="str">
        <f>Emissionsfaktorer!A66</f>
        <v>Truck (130-560kW)</v>
      </c>
      <c r="B41" s="71" t="s">
        <v>852</v>
      </c>
      <c r="C41" s="56"/>
      <c r="D41" s="77">
        <f>Emissionsfaktorer!B66</f>
        <v>43.191500412493568</v>
      </c>
      <c r="E41" s="77">
        <v>0</v>
      </c>
      <c r="F41" s="77">
        <f>Emissionsfaktorer!C66</f>
        <v>8.8677856547583804</v>
      </c>
      <c r="G41" s="77">
        <f>Emissionsfaktorer!D66</f>
        <v>52.059286067251946</v>
      </c>
      <c r="H41" s="60">
        <f t="shared" si="9"/>
        <v>0</v>
      </c>
      <c r="I41" s="60">
        <f t="shared" si="10"/>
        <v>0</v>
      </c>
      <c r="J41" s="60">
        <f t="shared" si="11"/>
        <v>0</v>
      </c>
      <c r="K41" s="60">
        <f t="shared" si="12"/>
        <v>0</v>
      </c>
      <c r="L41" s="141"/>
    </row>
    <row r="42" spans="1:15" s="16" customFormat="1" x14ac:dyDescent="0.25">
      <c r="A42" s="175" t="s">
        <v>280</v>
      </c>
      <c r="B42" s="175"/>
      <c r="C42" s="175"/>
      <c r="D42" s="175"/>
      <c r="E42" s="175"/>
      <c r="F42" s="175"/>
      <c r="G42" s="175"/>
      <c r="H42" s="137"/>
      <c r="I42" s="137"/>
      <c r="J42" s="137"/>
      <c r="K42" s="60">
        <f>SUM(H42:J42)</f>
        <v>0</v>
      </c>
      <c r="L42" s="141"/>
    </row>
    <row r="43" spans="1:15" s="16" customFormat="1" x14ac:dyDescent="0.25">
      <c r="A43" s="175" t="s">
        <v>854</v>
      </c>
      <c r="B43" s="175"/>
      <c r="C43" s="175"/>
      <c r="D43" s="175"/>
      <c r="E43" s="175"/>
      <c r="F43" s="175"/>
      <c r="G43" s="175"/>
      <c r="H43" s="60">
        <f>SUM(H11:H17,H20:H42)</f>
        <v>0</v>
      </c>
      <c r="I43" s="60">
        <f>SUM(I11:I17,I20:I42)</f>
        <v>0</v>
      </c>
      <c r="J43" s="60">
        <f>SUM(J11:J17,J20:J42)</f>
        <v>0</v>
      </c>
      <c r="K43" s="60">
        <f>SUM(K11:K17,K20:K42)</f>
        <v>0</v>
      </c>
      <c r="L43" s="141"/>
    </row>
    <row r="44" spans="1:15" s="16" customFormat="1" ht="15" customHeight="1" x14ac:dyDescent="0.25">
      <c r="A44" s="24"/>
      <c r="B44" s="19"/>
      <c r="C44" s="25"/>
      <c r="D44" s="25"/>
      <c r="E44" s="25"/>
      <c r="F44" s="25"/>
      <c r="G44" s="25"/>
      <c r="H44" s="25"/>
    </row>
    <row r="45" spans="1:15" s="16" customFormat="1" ht="102.75" customHeight="1" x14ac:dyDescent="0.2">
      <c r="A45" s="183" t="s">
        <v>841</v>
      </c>
      <c r="B45" s="183"/>
      <c r="C45" s="183"/>
      <c r="D45" s="183"/>
      <c r="E45" s="183"/>
      <c r="F45" s="183"/>
      <c r="G45" s="183"/>
      <c r="H45" s="183"/>
      <c r="I45" s="183"/>
      <c r="J45" s="183"/>
      <c r="K45" s="183"/>
      <c r="L45" s="183"/>
    </row>
    <row r="46" spans="1:15" s="16" customFormat="1" ht="39.950000000000003" customHeight="1" x14ac:dyDescent="0.2">
      <c r="A46" s="187" t="s">
        <v>586</v>
      </c>
      <c r="B46" s="186" t="s">
        <v>1</v>
      </c>
      <c r="C46" s="177" t="s">
        <v>609</v>
      </c>
      <c r="D46" s="177" t="s">
        <v>524</v>
      </c>
      <c r="E46" s="177"/>
      <c r="F46" s="177"/>
      <c r="G46" s="177"/>
      <c r="H46" s="177" t="s">
        <v>523</v>
      </c>
      <c r="I46" s="186"/>
      <c r="J46" s="186"/>
      <c r="K46" s="186"/>
      <c r="L46" s="170" t="s">
        <v>837</v>
      </c>
    </row>
    <row r="47" spans="1:15" s="16" customFormat="1" ht="12.75" customHeight="1" x14ac:dyDescent="0.2">
      <c r="A47" s="187"/>
      <c r="B47" s="186"/>
      <c r="C47" s="186"/>
      <c r="D47" s="177"/>
      <c r="E47" s="177"/>
      <c r="F47" s="177"/>
      <c r="G47" s="177"/>
      <c r="H47" s="197" t="s">
        <v>78</v>
      </c>
      <c r="I47" s="198"/>
      <c r="J47" s="198"/>
      <c r="K47" s="199"/>
      <c r="L47" s="171"/>
      <c r="M47" s="188" t="s">
        <v>759</v>
      </c>
      <c r="N47" s="189"/>
      <c r="O47" s="189"/>
    </row>
    <row r="48" spans="1:15" s="16" customFormat="1" ht="15" customHeight="1" x14ac:dyDescent="0.25">
      <c r="A48" s="71" t="str">
        <f t="shared" ref="A48:B50" si="13">A11</f>
        <v>Bensin</v>
      </c>
      <c r="B48" s="71" t="str">
        <f t="shared" si="13"/>
        <v>liter</v>
      </c>
      <c r="C48" s="56"/>
      <c r="D48" s="201">
        <f>Emissionsfaktorer!D4</f>
        <v>2.574140836608346</v>
      </c>
      <c r="E48" s="201"/>
      <c r="F48" s="201"/>
      <c r="G48" s="201"/>
      <c r="H48" s="196">
        <f t="shared" ref="H48:H54" si="14">$C48*D48</f>
        <v>0</v>
      </c>
      <c r="I48" s="196"/>
      <c r="J48" s="196"/>
      <c r="K48" s="196"/>
      <c r="L48" s="141"/>
      <c r="M48" s="189"/>
      <c r="N48" s="189"/>
      <c r="O48" s="189"/>
    </row>
    <row r="49" spans="1:15" s="16" customFormat="1" ht="15" customHeight="1" x14ac:dyDescent="0.25">
      <c r="A49" s="71" t="str">
        <f t="shared" si="13"/>
        <v>Diesel</v>
      </c>
      <c r="B49" s="71" t="str">
        <f t="shared" si="13"/>
        <v>liter</v>
      </c>
      <c r="C49" s="56"/>
      <c r="D49" s="201">
        <f>Emissionsfaktorer!D13</f>
        <v>2.5451185021471607</v>
      </c>
      <c r="E49" s="201"/>
      <c r="F49" s="201"/>
      <c r="G49" s="201"/>
      <c r="H49" s="196">
        <f t="shared" si="14"/>
        <v>0</v>
      </c>
      <c r="I49" s="196"/>
      <c r="J49" s="196"/>
      <c r="K49" s="196"/>
      <c r="L49" s="141"/>
      <c r="M49" s="189"/>
      <c r="N49" s="189"/>
      <c r="O49" s="189"/>
    </row>
    <row r="50" spans="1:15" s="16" customFormat="1" ht="15" customHeight="1" x14ac:dyDescent="0.25">
      <c r="A50" s="71" t="str">
        <f t="shared" si="13"/>
        <v>Biodiesel (HVO 100%)</v>
      </c>
      <c r="B50" s="71" t="str">
        <f t="shared" si="13"/>
        <v>liter</v>
      </c>
      <c r="C50" s="56"/>
      <c r="D50" s="201">
        <f>Emissionsfaktorer!D14</f>
        <v>0.46242539573905139</v>
      </c>
      <c r="E50" s="201"/>
      <c r="F50" s="201"/>
      <c r="G50" s="201"/>
      <c r="H50" s="196">
        <f t="shared" si="14"/>
        <v>0</v>
      </c>
      <c r="I50" s="196"/>
      <c r="J50" s="196"/>
      <c r="K50" s="196"/>
      <c r="L50" s="141"/>
      <c r="M50" s="189"/>
      <c r="N50" s="189"/>
      <c r="O50" s="189"/>
    </row>
    <row r="51" spans="1:15" s="16" customFormat="1" ht="15" customHeight="1" x14ac:dyDescent="0.25">
      <c r="A51" s="71" t="str">
        <f t="shared" ref="A51:B51" si="15">A14</f>
        <v>E85</v>
      </c>
      <c r="B51" s="71" t="str">
        <f t="shared" si="15"/>
        <v>liter</v>
      </c>
      <c r="C51" s="56"/>
      <c r="D51" s="201">
        <f>Emissionsfaktorer!D7</f>
        <v>1.025453890708639</v>
      </c>
      <c r="E51" s="201"/>
      <c r="F51" s="201"/>
      <c r="G51" s="201"/>
      <c r="H51" s="196">
        <f t="shared" si="14"/>
        <v>0</v>
      </c>
      <c r="I51" s="196"/>
      <c r="J51" s="196"/>
      <c r="K51" s="196"/>
      <c r="L51" s="141"/>
      <c r="M51" s="189"/>
      <c r="N51" s="189"/>
      <c r="O51" s="189"/>
    </row>
    <row r="52" spans="1:15" s="16" customFormat="1" ht="15" customHeight="1" x14ac:dyDescent="0.25">
      <c r="A52" s="71" t="str">
        <f t="shared" ref="A52:B52" si="16">A15</f>
        <v>Fordonsgas (blandning)</v>
      </c>
      <c r="B52" s="71" t="str">
        <f t="shared" si="16"/>
        <v>kg</v>
      </c>
      <c r="C52" s="56"/>
      <c r="D52" s="201">
        <f>Emissionsfaktorer!D8</f>
        <v>1.1419153391562027</v>
      </c>
      <c r="E52" s="201"/>
      <c r="F52" s="201"/>
      <c r="G52" s="201"/>
      <c r="H52" s="196">
        <f t="shared" si="14"/>
        <v>0</v>
      </c>
      <c r="I52" s="196"/>
      <c r="J52" s="196"/>
      <c r="K52" s="196"/>
      <c r="L52" s="141"/>
      <c r="M52" s="189"/>
      <c r="N52" s="189"/>
      <c r="O52" s="189"/>
    </row>
    <row r="53" spans="1:15" s="16" customFormat="1" ht="15" customHeight="1" x14ac:dyDescent="0.25">
      <c r="A53" s="71" t="str">
        <f t="shared" ref="A53:B53" si="17">A16</f>
        <v>Biogas (100% bio)</v>
      </c>
      <c r="B53" s="71" t="str">
        <f t="shared" si="17"/>
        <v>kg</v>
      </c>
      <c r="C53" s="56"/>
      <c r="D53" s="201">
        <f>Emissionsfaktorer!D9</f>
        <v>0.80547867829612219</v>
      </c>
      <c r="E53" s="201"/>
      <c r="F53" s="201"/>
      <c r="G53" s="201"/>
      <c r="H53" s="196">
        <f t="shared" si="14"/>
        <v>0</v>
      </c>
      <c r="I53" s="196"/>
      <c r="J53" s="196"/>
      <c r="K53" s="196"/>
      <c r="L53" s="141"/>
      <c r="M53" s="189"/>
      <c r="N53" s="189"/>
      <c r="O53" s="189"/>
    </row>
    <row r="54" spans="1:15" s="16" customFormat="1" ht="15" customHeight="1" x14ac:dyDescent="0.25">
      <c r="A54" s="71" t="str">
        <f t="shared" ref="A54:B54" si="18">A17</f>
        <v>Elektricitet</v>
      </c>
      <c r="B54" s="71" t="str">
        <f t="shared" si="18"/>
        <v>kWh</v>
      </c>
      <c r="C54" s="56"/>
      <c r="D54" s="201">
        <f>Emissionsfaktorer!D18</f>
        <v>9.0399999999999994E-2</v>
      </c>
      <c r="E54" s="201"/>
      <c r="F54" s="201"/>
      <c r="G54" s="201"/>
      <c r="H54" s="196">
        <f t="shared" si="14"/>
        <v>0</v>
      </c>
      <c r="I54" s="196"/>
      <c r="J54" s="196"/>
      <c r="K54" s="196"/>
      <c r="L54" s="141"/>
      <c r="M54" s="189"/>
      <c r="N54" s="189"/>
      <c r="O54" s="189"/>
    </row>
    <row r="55" spans="1:15" s="16" customFormat="1" ht="34.5" customHeight="1" x14ac:dyDescent="0.2">
      <c r="A55" s="187" t="s">
        <v>576</v>
      </c>
      <c r="B55" s="186" t="s">
        <v>1</v>
      </c>
      <c r="C55" s="177" t="s">
        <v>842</v>
      </c>
      <c r="D55" s="177" t="s">
        <v>853</v>
      </c>
      <c r="E55" s="177"/>
      <c r="F55" s="177"/>
      <c r="G55" s="177"/>
      <c r="H55" s="177" t="s">
        <v>523</v>
      </c>
      <c r="I55" s="186"/>
      <c r="J55" s="186"/>
      <c r="K55" s="186"/>
      <c r="L55" s="170" t="s">
        <v>837</v>
      </c>
    </row>
    <row r="56" spans="1:15" s="16" customFormat="1" ht="12.75" customHeight="1" x14ac:dyDescent="0.2">
      <c r="A56" s="187"/>
      <c r="B56" s="186"/>
      <c r="C56" s="186"/>
      <c r="D56" s="177"/>
      <c r="E56" s="177"/>
      <c r="F56" s="177"/>
      <c r="G56" s="177"/>
      <c r="H56" s="197" t="s">
        <v>78</v>
      </c>
      <c r="I56" s="198"/>
      <c r="J56" s="198"/>
      <c r="K56" s="199"/>
      <c r="L56" s="171"/>
    </row>
    <row r="57" spans="1:15" s="16" customFormat="1" ht="15" customHeight="1" x14ac:dyDescent="0.25">
      <c r="A57" s="71" t="str">
        <f>Emissionsfaktorer!A45</f>
        <v>Hjullastare (37-75kW)</v>
      </c>
      <c r="B57" s="71" t="s">
        <v>852</v>
      </c>
      <c r="C57" s="56"/>
      <c r="D57" s="195">
        <f>Emissionsfaktorer!D45</f>
        <v>28.159061318474524</v>
      </c>
      <c r="E57" s="195"/>
      <c r="F57" s="195"/>
      <c r="G57" s="195"/>
      <c r="H57" s="196">
        <f t="shared" ref="H57:H78" si="19">$C57*D57</f>
        <v>0</v>
      </c>
      <c r="I57" s="196"/>
      <c r="J57" s="196"/>
      <c r="K57" s="196"/>
      <c r="L57" s="141"/>
    </row>
    <row r="58" spans="1:15" s="16" customFormat="1" ht="15" customHeight="1" x14ac:dyDescent="0.25">
      <c r="A58" s="71" t="str">
        <f>Emissionsfaktorer!A46</f>
        <v>Hjullastare (75-130kW)</v>
      </c>
      <c r="B58" s="71" t="s">
        <v>852</v>
      </c>
      <c r="C58" s="56"/>
      <c r="D58" s="195">
        <f>Emissionsfaktorer!D46</f>
        <v>22.880630683003698</v>
      </c>
      <c r="E58" s="195"/>
      <c r="F58" s="195"/>
      <c r="G58" s="195"/>
      <c r="H58" s="196">
        <f t="shared" si="19"/>
        <v>0</v>
      </c>
      <c r="I58" s="196"/>
      <c r="J58" s="196"/>
      <c r="K58" s="196"/>
      <c r="L58" s="141"/>
    </row>
    <row r="59" spans="1:15" s="16" customFormat="1" ht="15" customHeight="1" x14ac:dyDescent="0.25">
      <c r="A59" s="71" t="str">
        <f>Emissionsfaktorer!A47</f>
        <v>Hjullastare (130-560kW)</v>
      </c>
      <c r="B59" s="71" t="s">
        <v>852</v>
      </c>
      <c r="C59" s="56"/>
      <c r="D59" s="195">
        <f>Emissionsfaktorer!D47</f>
        <v>50.323766406945985</v>
      </c>
      <c r="E59" s="195"/>
      <c r="F59" s="195"/>
      <c r="G59" s="195"/>
      <c r="H59" s="196">
        <f t="shared" si="19"/>
        <v>0</v>
      </c>
      <c r="I59" s="196"/>
      <c r="J59" s="196"/>
      <c r="K59" s="196"/>
      <c r="L59" s="141"/>
    </row>
    <row r="60" spans="1:15" s="16" customFormat="1" ht="15" customHeight="1" x14ac:dyDescent="0.25">
      <c r="A60" s="71" t="str">
        <f>Emissionsfaktorer!A48</f>
        <v>Hjullastare (&gt;560kW)</v>
      </c>
      <c r="B60" s="71" t="s">
        <v>852</v>
      </c>
      <c r="C60" s="56"/>
      <c r="D60" s="195">
        <f>Emissionsfaktorer!D48</f>
        <v>386.25244149557318</v>
      </c>
      <c r="E60" s="195"/>
      <c r="F60" s="195"/>
      <c r="G60" s="195"/>
      <c r="H60" s="196">
        <f t="shared" si="19"/>
        <v>0</v>
      </c>
      <c r="I60" s="196"/>
      <c r="J60" s="196"/>
      <c r="K60" s="196"/>
      <c r="L60" s="141"/>
    </row>
    <row r="61" spans="1:15" s="16" customFormat="1" ht="15" customHeight="1" x14ac:dyDescent="0.25">
      <c r="A61" s="71" t="str">
        <f>Emissionsfaktorer!A49</f>
        <v>Grävlastare (37-75kW)</v>
      </c>
      <c r="B61" s="71" t="s">
        <v>852</v>
      </c>
      <c r="C61" s="56"/>
      <c r="D61" s="195">
        <f>Emissionsfaktorer!D49</f>
        <v>17.591319007344367</v>
      </c>
      <c r="E61" s="195"/>
      <c r="F61" s="195"/>
      <c r="G61" s="195"/>
      <c r="H61" s="196">
        <f t="shared" si="19"/>
        <v>0</v>
      </c>
      <c r="I61" s="196"/>
      <c r="J61" s="196"/>
      <c r="K61" s="196"/>
      <c r="L61" s="141"/>
    </row>
    <row r="62" spans="1:15" s="16" customFormat="1" ht="15" customHeight="1" x14ac:dyDescent="0.25">
      <c r="A62" s="71" t="str">
        <f>Emissionsfaktorer!A50</f>
        <v>Grävlastare (75-130kW)</v>
      </c>
      <c r="B62" s="71" t="s">
        <v>852</v>
      </c>
      <c r="C62" s="56"/>
      <c r="D62" s="195">
        <f>Emissionsfaktorer!D50</f>
        <v>22.354128216820168</v>
      </c>
      <c r="E62" s="195"/>
      <c r="F62" s="195"/>
      <c r="G62" s="195"/>
      <c r="H62" s="196">
        <f t="shared" si="19"/>
        <v>0</v>
      </c>
      <c r="I62" s="196"/>
      <c r="J62" s="196"/>
      <c r="K62" s="196"/>
      <c r="L62" s="141"/>
    </row>
    <row r="63" spans="1:15" s="16" customFormat="1" ht="15" customHeight="1" x14ac:dyDescent="0.25">
      <c r="A63" s="71" t="str">
        <f>Emissionsfaktorer!A51</f>
        <v>Bandgrävmaskin (&lt;37kW</v>
      </c>
      <c r="B63" s="71" t="s">
        <v>852</v>
      </c>
      <c r="C63" s="56"/>
      <c r="D63" s="195">
        <f>Emissionsfaktorer!D51</f>
        <v>9.9937574892503527</v>
      </c>
      <c r="E63" s="195"/>
      <c r="F63" s="195"/>
      <c r="G63" s="195"/>
      <c r="H63" s="196">
        <f t="shared" si="19"/>
        <v>0</v>
      </c>
      <c r="I63" s="196"/>
      <c r="J63" s="196"/>
      <c r="K63" s="196"/>
      <c r="L63" s="141"/>
    </row>
    <row r="64" spans="1:15" s="16" customFormat="1" ht="15" customHeight="1" x14ac:dyDescent="0.25">
      <c r="A64" s="71" t="str">
        <f>Emissionsfaktorer!A52</f>
        <v>Bandgrävmaskin (37-75kW</v>
      </c>
      <c r="B64" s="71" t="s">
        <v>852</v>
      </c>
      <c r="C64" s="56"/>
      <c r="D64" s="195">
        <f>Emissionsfaktorer!D52</f>
        <v>14.22616725591085</v>
      </c>
      <c r="E64" s="195"/>
      <c r="F64" s="195"/>
      <c r="G64" s="195"/>
      <c r="H64" s="196">
        <f t="shared" si="19"/>
        <v>0</v>
      </c>
      <c r="I64" s="196"/>
      <c r="J64" s="196"/>
      <c r="K64" s="196"/>
      <c r="L64" s="141"/>
    </row>
    <row r="65" spans="1:12" s="16" customFormat="1" ht="15" customHeight="1" x14ac:dyDescent="0.25">
      <c r="A65" s="71" t="str">
        <f>Emissionsfaktorer!A53</f>
        <v>Bandgrävmaskin (75-130kW</v>
      </c>
      <c r="B65" s="71" t="s">
        <v>852</v>
      </c>
      <c r="C65" s="56"/>
      <c r="D65" s="195">
        <f>Emissionsfaktorer!D53</f>
        <v>29.932788434888703</v>
      </c>
      <c r="E65" s="195"/>
      <c r="F65" s="195"/>
      <c r="G65" s="195"/>
      <c r="H65" s="196">
        <f t="shared" si="19"/>
        <v>0</v>
      </c>
      <c r="I65" s="196"/>
      <c r="J65" s="196"/>
      <c r="K65" s="196"/>
      <c r="L65" s="141"/>
    </row>
    <row r="66" spans="1:12" s="16" customFormat="1" ht="15" customHeight="1" x14ac:dyDescent="0.25">
      <c r="A66" s="71" t="str">
        <f>Emissionsfaktorer!A54</f>
        <v>Bandgrävmaskin (130-560kW</v>
      </c>
      <c r="B66" s="71" t="s">
        <v>852</v>
      </c>
      <c r="C66" s="56"/>
      <c r="D66" s="195">
        <f>Emissionsfaktorer!D54</f>
        <v>46.650739366402831</v>
      </c>
      <c r="E66" s="195"/>
      <c r="F66" s="195"/>
      <c r="G66" s="195"/>
      <c r="H66" s="196">
        <f t="shared" si="19"/>
        <v>0</v>
      </c>
      <c r="I66" s="196"/>
      <c r="J66" s="196"/>
      <c r="K66" s="196"/>
      <c r="L66" s="141"/>
    </row>
    <row r="67" spans="1:12" s="16" customFormat="1" ht="15" customHeight="1" x14ac:dyDescent="0.25">
      <c r="A67" s="71" t="str">
        <f>Emissionsfaktorer!A55</f>
        <v>Kompaktlastare (37-75kW)</v>
      </c>
      <c r="B67" s="71" t="s">
        <v>852</v>
      </c>
      <c r="C67" s="56"/>
      <c r="D67" s="195">
        <f>Emissionsfaktorer!D55</f>
        <v>20.939018946148931</v>
      </c>
      <c r="E67" s="195"/>
      <c r="F67" s="195"/>
      <c r="G67" s="195"/>
      <c r="H67" s="196">
        <f t="shared" si="19"/>
        <v>0</v>
      </c>
      <c r="I67" s="196"/>
      <c r="J67" s="196"/>
      <c r="K67" s="196"/>
      <c r="L67" s="141"/>
    </row>
    <row r="68" spans="1:12" s="16" customFormat="1" ht="15" customHeight="1" x14ac:dyDescent="0.25">
      <c r="A68" s="71" t="str">
        <f>Emissionsfaktorer!A56</f>
        <v>Kompaktlastare (75-130kW)</v>
      </c>
      <c r="B68" s="71" t="s">
        <v>852</v>
      </c>
      <c r="C68" s="56"/>
      <c r="D68" s="195">
        <f>Emissionsfaktorer!D56</f>
        <v>27.475573978006114</v>
      </c>
      <c r="E68" s="195"/>
      <c r="F68" s="195"/>
      <c r="G68" s="195"/>
      <c r="H68" s="196">
        <f t="shared" si="19"/>
        <v>0</v>
      </c>
      <c r="I68" s="196"/>
      <c r="J68" s="196"/>
      <c r="K68" s="196"/>
      <c r="L68" s="141"/>
    </row>
    <row r="69" spans="1:12" s="16" customFormat="1" ht="15" customHeight="1" x14ac:dyDescent="0.25">
      <c r="A69" s="71" t="str">
        <f>Emissionsfaktorer!A57</f>
        <v>Dumper (37-75kW)</v>
      </c>
      <c r="B69" s="71" t="s">
        <v>852</v>
      </c>
      <c r="C69" s="56"/>
      <c r="D69" s="195">
        <f>Emissionsfaktorer!D57</f>
        <v>10.579254960945947</v>
      </c>
      <c r="E69" s="195"/>
      <c r="F69" s="195"/>
      <c r="G69" s="195"/>
      <c r="H69" s="196">
        <f t="shared" si="19"/>
        <v>0</v>
      </c>
      <c r="I69" s="196"/>
      <c r="J69" s="196"/>
      <c r="K69" s="196"/>
      <c r="L69" s="141"/>
    </row>
    <row r="70" spans="1:12" s="16" customFormat="1" ht="15" customHeight="1" x14ac:dyDescent="0.25">
      <c r="A70" s="71" t="str">
        <f>Emissionsfaktorer!A58</f>
        <v>Dumper (75-130kW)</v>
      </c>
      <c r="B70" s="71" t="s">
        <v>852</v>
      </c>
      <c r="C70" s="56"/>
      <c r="D70" s="195">
        <f>Emissionsfaktorer!D58</f>
        <v>20.736028419141252</v>
      </c>
      <c r="E70" s="195"/>
      <c r="F70" s="195"/>
      <c r="G70" s="195"/>
      <c r="H70" s="196">
        <f t="shared" si="19"/>
        <v>0</v>
      </c>
      <c r="I70" s="196"/>
      <c r="J70" s="196"/>
      <c r="K70" s="196"/>
      <c r="L70" s="141"/>
    </row>
    <row r="71" spans="1:12" s="16" customFormat="1" ht="15" customHeight="1" x14ac:dyDescent="0.25">
      <c r="A71" s="71" t="str">
        <f>Emissionsfaktorer!A59</f>
        <v>Dumper (130-560kW)</v>
      </c>
      <c r="B71" s="71" t="s">
        <v>852</v>
      </c>
      <c r="C71" s="56"/>
      <c r="D71" s="195">
        <f>Emissionsfaktorer!D59</f>
        <v>49.75208155734623</v>
      </c>
      <c r="E71" s="195"/>
      <c r="F71" s="195"/>
      <c r="G71" s="195"/>
      <c r="H71" s="196">
        <f t="shared" si="19"/>
        <v>0</v>
      </c>
      <c r="I71" s="196"/>
      <c r="J71" s="196"/>
      <c r="K71" s="196"/>
      <c r="L71" s="141"/>
    </row>
    <row r="72" spans="1:12" s="16" customFormat="1" ht="15" customHeight="1" x14ac:dyDescent="0.25">
      <c r="A72" s="71" t="str">
        <f>Emissionsfaktorer!A60</f>
        <v>Gruvtruck/Tipptruck (&gt;560kW)</v>
      </c>
      <c r="B72" s="71" t="s">
        <v>852</v>
      </c>
      <c r="C72" s="56"/>
      <c r="D72" s="195">
        <f>Emissionsfaktorer!D60</f>
        <v>382.04068758834882</v>
      </c>
      <c r="E72" s="195"/>
      <c r="F72" s="195"/>
      <c r="G72" s="195"/>
      <c r="H72" s="196">
        <f t="shared" si="19"/>
        <v>0</v>
      </c>
      <c r="I72" s="196"/>
      <c r="J72" s="196"/>
      <c r="K72" s="196"/>
      <c r="L72" s="141"/>
    </row>
    <row r="73" spans="1:12" s="16" customFormat="1" ht="15" customHeight="1" x14ac:dyDescent="0.25">
      <c r="A73" s="71" t="str">
        <f>Emissionsfaktorer!A61</f>
        <v>Mobilkran (37-75kW)</v>
      </c>
      <c r="B73" s="71" t="s">
        <v>852</v>
      </c>
      <c r="C73" s="56"/>
      <c r="D73" s="195">
        <f>Emissionsfaktorer!D61</f>
        <v>12.484798236986988</v>
      </c>
      <c r="E73" s="195"/>
      <c r="F73" s="195"/>
      <c r="G73" s="195"/>
      <c r="H73" s="196">
        <f t="shared" si="19"/>
        <v>0</v>
      </c>
      <c r="I73" s="196"/>
      <c r="J73" s="196"/>
      <c r="K73" s="196"/>
      <c r="L73" s="141"/>
    </row>
    <row r="74" spans="1:12" s="16" customFormat="1" ht="15" customHeight="1" x14ac:dyDescent="0.25">
      <c r="A74" s="71" t="str">
        <f>Emissionsfaktorer!A62</f>
        <v>Mobilkran (75-130kW)</v>
      </c>
      <c r="B74" s="71" t="s">
        <v>852</v>
      </c>
      <c r="C74" s="56"/>
      <c r="D74" s="195">
        <f>Emissionsfaktorer!D62</f>
        <v>38.75858340313782</v>
      </c>
      <c r="E74" s="195"/>
      <c r="F74" s="195"/>
      <c r="G74" s="195"/>
      <c r="H74" s="196">
        <f t="shared" si="19"/>
        <v>0</v>
      </c>
      <c r="I74" s="196"/>
      <c r="J74" s="196"/>
      <c r="K74" s="196"/>
      <c r="L74" s="141"/>
    </row>
    <row r="75" spans="1:12" s="16" customFormat="1" ht="15" customHeight="1" x14ac:dyDescent="0.25">
      <c r="A75" s="71" t="str">
        <f>Emissionsfaktorer!A63</f>
        <v>Mobilkran (130-560kW)</v>
      </c>
      <c r="B75" s="71" t="s">
        <v>852</v>
      </c>
      <c r="C75" s="56"/>
      <c r="D75" s="195">
        <f>Emissionsfaktorer!D63</f>
        <v>81.027093647342795</v>
      </c>
      <c r="E75" s="195"/>
      <c r="F75" s="195"/>
      <c r="G75" s="195"/>
      <c r="H75" s="196">
        <f t="shared" si="19"/>
        <v>0</v>
      </c>
      <c r="I75" s="196"/>
      <c r="J75" s="196"/>
      <c r="K75" s="196"/>
      <c r="L75" s="141"/>
    </row>
    <row r="76" spans="1:12" s="16" customFormat="1" ht="15" customHeight="1" x14ac:dyDescent="0.25">
      <c r="A76" s="71" t="str">
        <f>Emissionsfaktorer!A64</f>
        <v>Truck (37-75kW)</v>
      </c>
      <c r="B76" s="71" t="s">
        <v>852</v>
      </c>
      <c r="C76" s="56"/>
      <c r="D76" s="195">
        <f>Emissionsfaktorer!D64</f>
        <v>21.843298333641581</v>
      </c>
      <c r="E76" s="195"/>
      <c r="F76" s="195"/>
      <c r="G76" s="195"/>
      <c r="H76" s="196">
        <f t="shared" si="19"/>
        <v>0</v>
      </c>
      <c r="I76" s="196"/>
      <c r="J76" s="196"/>
      <c r="K76" s="196"/>
      <c r="L76" s="141"/>
    </row>
    <row r="77" spans="1:12" s="16" customFormat="1" ht="15" customHeight="1" x14ac:dyDescent="0.25">
      <c r="A77" s="71" t="str">
        <f>Emissionsfaktorer!A65</f>
        <v>Truck (75-130kW)</v>
      </c>
      <c r="B77" s="71" t="s">
        <v>852</v>
      </c>
      <c r="C77" s="56"/>
      <c r="D77" s="195">
        <f>Emissionsfaktorer!D65</f>
        <v>34.149452494785741</v>
      </c>
      <c r="E77" s="195"/>
      <c r="F77" s="195"/>
      <c r="G77" s="195"/>
      <c r="H77" s="196">
        <f t="shared" si="19"/>
        <v>0</v>
      </c>
      <c r="I77" s="196"/>
      <c r="J77" s="196"/>
      <c r="K77" s="196"/>
      <c r="L77" s="141"/>
    </row>
    <row r="78" spans="1:12" s="16" customFormat="1" ht="15" customHeight="1" x14ac:dyDescent="0.25">
      <c r="A78" s="71" t="str">
        <f>Emissionsfaktorer!A66</f>
        <v>Truck (130-560kW)</v>
      </c>
      <c r="B78" s="71" t="s">
        <v>852</v>
      </c>
      <c r="C78" s="56"/>
      <c r="D78" s="195">
        <f>Emissionsfaktorer!D66</f>
        <v>52.059286067251946</v>
      </c>
      <c r="E78" s="195"/>
      <c r="F78" s="195"/>
      <c r="G78" s="195"/>
      <c r="H78" s="196">
        <f t="shared" si="19"/>
        <v>0</v>
      </c>
      <c r="I78" s="196"/>
      <c r="J78" s="196"/>
      <c r="K78" s="196"/>
      <c r="L78" s="141"/>
    </row>
    <row r="79" spans="1:12" s="16" customFormat="1" ht="15" customHeight="1" x14ac:dyDescent="0.25">
      <c r="A79" s="175" t="s">
        <v>280</v>
      </c>
      <c r="B79" s="175"/>
      <c r="C79" s="175"/>
      <c r="D79" s="175"/>
      <c r="E79" s="175"/>
      <c r="F79" s="175"/>
      <c r="G79" s="175"/>
      <c r="H79" s="200"/>
      <c r="I79" s="200"/>
      <c r="J79" s="200"/>
      <c r="K79" s="200"/>
      <c r="L79" s="141"/>
    </row>
    <row r="80" spans="1:12" s="16" customFormat="1" ht="15" customHeight="1" x14ac:dyDescent="0.25">
      <c r="A80" s="175" t="s">
        <v>855</v>
      </c>
      <c r="B80" s="175"/>
      <c r="C80" s="175"/>
      <c r="D80" s="175"/>
      <c r="E80" s="175"/>
      <c r="F80" s="175"/>
      <c r="G80" s="175"/>
      <c r="H80" s="196">
        <f>SUM(H48:K54,H57:K79)</f>
        <v>0</v>
      </c>
      <c r="I80" s="196"/>
      <c r="J80" s="196"/>
      <c r="K80" s="196"/>
      <c r="L80" s="141"/>
    </row>
  </sheetData>
  <sheetProtection algorithmName="SHA-512" hashValue="Q3YfmRZtETk7KxG8mAuIFQRZ1YCu4KEWq7VmlbFe6UNOmixnSAZQorYzBiYKpsXtQsbKQ4a4ioE7YhqmX35ZSA==" saltValue="7nSPr57cHrEra/wIkCuqGw==" spinCount="100000" sheet="1" objects="1" scenarios="1" formatCells="0" formatColumns="0" formatRows="0" insertColumns="0" insertRows="0"/>
  <mergeCells count="98">
    <mergeCell ref="L9:L10"/>
    <mergeCell ref="L18:L19"/>
    <mergeCell ref="A8:L8"/>
    <mergeCell ref="L46:L47"/>
    <mergeCell ref="L55:L56"/>
    <mergeCell ref="A45:L45"/>
    <mergeCell ref="A1:D1"/>
    <mergeCell ref="M10:O17"/>
    <mergeCell ref="M47:O54"/>
    <mergeCell ref="H46:K46"/>
    <mergeCell ref="H47:K47"/>
    <mergeCell ref="A42:G42"/>
    <mergeCell ref="A43:G43"/>
    <mergeCell ref="D46:G47"/>
    <mergeCell ref="D48:G48"/>
    <mergeCell ref="D49:G49"/>
    <mergeCell ref="D50:G50"/>
    <mergeCell ref="D51:G51"/>
    <mergeCell ref="D52:G52"/>
    <mergeCell ref="D53:G53"/>
    <mergeCell ref="D54:G54"/>
    <mergeCell ref="H80:K80"/>
    <mergeCell ref="A79:G79"/>
    <mergeCell ref="A80:G80"/>
    <mergeCell ref="A3:B3"/>
    <mergeCell ref="A4:B4"/>
    <mergeCell ref="A5:B5"/>
    <mergeCell ref="H55:K55"/>
    <mergeCell ref="H56:K56"/>
    <mergeCell ref="H75:K75"/>
    <mergeCell ref="H76:K76"/>
    <mergeCell ref="H77:K77"/>
    <mergeCell ref="H78:K78"/>
    <mergeCell ref="H79:K79"/>
    <mergeCell ref="H70:K70"/>
    <mergeCell ref="H71:K71"/>
    <mergeCell ref="H63:K63"/>
    <mergeCell ref="H64:K64"/>
    <mergeCell ref="H72:K72"/>
    <mergeCell ref="H73:K73"/>
    <mergeCell ref="H74:K74"/>
    <mergeCell ref="H65:K65"/>
    <mergeCell ref="H66:K66"/>
    <mergeCell ref="H67:K67"/>
    <mergeCell ref="H68:K68"/>
    <mergeCell ref="H69:K69"/>
    <mergeCell ref="D75:G75"/>
    <mergeCell ref="D76:G76"/>
    <mergeCell ref="D77:G77"/>
    <mergeCell ref="D78:G78"/>
    <mergeCell ref="H48:K48"/>
    <mergeCell ref="H49:K49"/>
    <mergeCell ref="H50:K50"/>
    <mergeCell ref="H51:K51"/>
    <mergeCell ref="H52:K52"/>
    <mergeCell ref="H53:K53"/>
    <mergeCell ref="H54:K54"/>
    <mergeCell ref="H57:K57"/>
    <mergeCell ref="H58:K58"/>
    <mergeCell ref="H59:K59"/>
    <mergeCell ref="D70:G70"/>
    <mergeCell ref="D71:G71"/>
    <mergeCell ref="D72:G72"/>
    <mergeCell ref="D73:G73"/>
    <mergeCell ref="D74:G74"/>
    <mergeCell ref="D65:G65"/>
    <mergeCell ref="D66:G66"/>
    <mergeCell ref="D67:G67"/>
    <mergeCell ref="D68:G68"/>
    <mergeCell ref="D69:G69"/>
    <mergeCell ref="A55:A56"/>
    <mergeCell ref="B55:B56"/>
    <mergeCell ref="C55:C56"/>
    <mergeCell ref="A46:A47"/>
    <mergeCell ref="B46:B47"/>
    <mergeCell ref="C46:C47"/>
    <mergeCell ref="A9:A10"/>
    <mergeCell ref="B9:B10"/>
    <mergeCell ref="C9:C10"/>
    <mergeCell ref="A18:A19"/>
    <mergeCell ref="B18:B19"/>
    <mergeCell ref="C18:C19"/>
    <mergeCell ref="D64:G64"/>
    <mergeCell ref="D9:G9"/>
    <mergeCell ref="H9:K9"/>
    <mergeCell ref="H18:K18"/>
    <mergeCell ref="D59:G59"/>
    <mergeCell ref="D60:G60"/>
    <mergeCell ref="D61:G61"/>
    <mergeCell ref="D62:G62"/>
    <mergeCell ref="D63:G63"/>
    <mergeCell ref="D55:G56"/>
    <mergeCell ref="D57:G57"/>
    <mergeCell ref="D58:G58"/>
    <mergeCell ref="D18:G18"/>
    <mergeCell ref="H60:K60"/>
    <mergeCell ref="H61:K61"/>
    <mergeCell ref="H62:K6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BC423-A070-4FEE-A27E-B9C0D26E5D84}">
  <sheetPr>
    <tabColor rgb="FFC00000"/>
  </sheetPr>
  <dimension ref="A1:O59"/>
  <sheetViews>
    <sheetView zoomScaleNormal="100" workbookViewId="0">
      <selection activeCell="E58" sqref="E58"/>
    </sheetView>
  </sheetViews>
  <sheetFormatPr defaultRowHeight="15" customHeight="1" x14ac:dyDescent="0.25"/>
  <cols>
    <col min="1" max="1" width="39.7109375" customWidth="1"/>
    <col min="2" max="3" width="15.140625" bestFit="1" customWidth="1"/>
    <col min="4" max="4" width="19" bestFit="1" customWidth="1"/>
    <col min="5" max="5" width="19.42578125" bestFit="1" customWidth="1"/>
    <col min="6" max="6" width="20" bestFit="1" customWidth="1"/>
    <col min="7" max="7" width="6.85546875" bestFit="1" customWidth="1"/>
    <col min="8" max="11" width="10.7109375" customWidth="1"/>
    <col min="12" max="12" width="20" bestFit="1" customWidth="1"/>
  </cols>
  <sheetData>
    <row r="1" spans="1:15" ht="70.5" customHeight="1" x14ac:dyDescent="0.25">
      <c r="A1" s="204" t="s">
        <v>658</v>
      </c>
      <c r="B1" s="204"/>
      <c r="C1" s="204"/>
      <c r="D1" s="204"/>
      <c r="E1" s="16"/>
      <c r="F1" s="16"/>
      <c r="G1" s="16"/>
      <c r="H1" s="16"/>
      <c r="I1" s="16"/>
      <c r="J1" s="16"/>
      <c r="K1" s="16"/>
      <c r="L1" s="16"/>
    </row>
    <row r="2" spans="1:15" ht="14.45" customHeight="1" x14ac:dyDescent="0.25">
      <c r="A2" s="92"/>
      <c r="B2" s="92"/>
      <c r="C2" s="92"/>
      <c r="D2" s="92"/>
      <c r="E2" s="92"/>
      <c r="F2" s="92"/>
      <c r="G2" s="92"/>
      <c r="H2" s="92"/>
      <c r="I2" s="92"/>
      <c r="J2" s="92"/>
      <c r="K2" s="92"/>
      <c r="L2" s="92"/>
    </row>
    <row r="3" spans="1:15" ht="15" customHeight="1" x14ac:dyDescent="0.25">
      <c r="A3" s="191" t="s">
        <v>54</v>
      </c>
      <c r="B3" s="192"/>
      <c r="C3" s="10"/>
      <c r="D3" s="10"/>
      <c r="E3" s="10"/>
      <c r="F3" s="2"/>
    </row>
    <row r="4" spans="1:15" ht="15" customHeight="1" x14ac:dyDescent="0.25">
      <c r="A4" s="193" t="s">
        <v>563</v>
      </c>
      <c r="B4" s="194"/>
      <c r="C4" s="10"/>
      <c r="D4" s="10"/>
      <c r="E4" s="10"/>
      <c r="F4" s="2"/>
    </row>
    <row r="5" spans="1:15" ht="15" customHeight="1" x14ac:dyDescent="0.25">
      <c r="A5" s="154" t="s">
        <v>655</v>
      </c>
      <c r="B5" s="155"/>
      <c r="C5" s="10"/>
      <c r="D5" s="10"/>
      <c r="E5" s="10"/>
      <c r="F5" s="2"/>
    </row>
    <row r="6" spans="1:15" s="16" customFormat="1" ht="12.75" x14ac:dyDescent="0.2">
      <c r="A6" s="18"/>
      <c r="B6" s="18"/>
    </row>
    <row r="7" spans="1:15" s="16" customFormat="1" ht="82.5" customHeight="1" x14ac:dyDescent="0.2">
      <c r="A7" s="183" t="s">
        <v>856</v>
      </c>
      <c r="B7" s="183"/>
      <c r="C7" s="183"/>
      <c r="D7" s="183"/>
      <c r="E7" s="183"/>
      <c r="F7" s="183"/>
      <c r="G7" s="183"/>
      <c r="H7" s="183"/>
      <c r="I7" s="183"/>
      <c r="J7" s="183"/>
      <c r="K7" s="183"/>
      <c r="L7" s="183"/>
    </row>
    <row r="8" spans="1:15" s="16" customFormat="1" ht="39.950000000000003" customHeight="1" x14ac:dyDescent="0.2">
      <c r="A8" s="187" t="s">
        <v>586</v>
      </c>
      <c r="B8" s="203" t="s">
        <v>1</v>
      </c>
      <c r="C8" s="202" t="s">
        <v>609</v>
      </c>
      <c r="D8" s="202" t="s">
        <v>524</v>
      </c>
      <c r="E8" s="202"/>
      <c r="F8" s="202"/>
      <c r="G8" s="202"/>
      <c r="H8" s="202" t="s">
        <v>523</v>
      </c>
      <c r="I8" s="203"/>
      <c r="J8" s="203"/>
      <c r="K8" s="203"/>
      <c r="L8" s="170" t="s">
        <v>837</v>
      </c>
    </row>
    <row r="9" spans="1:15" s="16" customFormat="1" ht="15.75" x14ac:dyDescent="0.2">
      <c r="A9" s="187"/>
      <c r="B9" s="203"/>
      <c r="C9" s="203"/>
      <c r="D9" s="59" t="s">
        <v>76</v>
      </c>
      <c r="E9" s="59" t="s">
        <v>77</v>
      </c>
      <c r="F9" s="59" t="s">
        <v>78</v>
      </c>
      <c r="G9" s="59" t="s">
        <v>2</v>
      </c>
      <c r="H9" s="59" t="s">
        <v>76</v>
      </c>
      <c r="I9" s="59" t="s">
        <v>77</v>
      </c>
      <c r="J9" s="59" t="s">
        <v>78</v>
      </c>
      <c r="K9" s="59" t="s">
        <v>2</v>
      </c>
      <c r="L9" s="171"/>
      <c r="M9" s="188" t="s">
        <v>759</v>
      </c>
      <c r="N9" s="189"/>
      <c r="O9" s="189"/>
    </row>
    <row r="10" spans="1:15" s="16" customFormat="1" ht="14.1" customHeight="1" x14ac:dyDescent="0.25">
      <c r="A10" s="71" t="str">
        <f>Emissionsfaktorer!A4</f>
        <v>Bensin</v>
      </c>
      <c r="B10" s="61" t="s">
        <v>18</v>
      </c>
      <c r="C10" s="56"/>
      <c r="D10" s="62">
        <f>Emissionsfaktorer!B4</f>
        <v>2.1190780126076922</v>
      </c>
      <c r="E10" s="62">
        <v>0</v>
      </c>
      <c r="F10" s="62">
        <f>Emissionsfaktorer!C4</f>
        <v>0.45506282400065401</v>
      </c>
      <c r="G10" s="62">
        <f>Emissionsfaktorer!D4</f>
        <v>2.574140836608346</v>
      </c>
      <c r="H10" s="60">
        <f>$C10*D10</f>
        <v>0</v>
      </c>
      <c r="I10" s="60">
        <f>$C10*E10</f>
        <v>0</v>
      </c>
      <c r="J10" s="60">
        <f>$C10*F10</f>
        <v>0</v>
      </c>
      <c r="K10" s="60">
        <f>SUM(H10:J10)</f>
        <v>0</v>
      </c>
      <c r="L10" s="141"/>
      <c r="M10" s="189"/>
      <c r="N10" s="189"/>
      <c r="O10" s="189"/>
    </row>
    <row r="11" spans="1:15" s="16" customFormat="1" x14ac:dyDescent="0.25">
      <c r="A11" s="71" t="s">
        <v>53</v>
      </c>
      <c r="B11" s="61" t="s">
        <v>18</v>
      </c>
      <c r="C11" s="56"/>
      <c r="D11" s="62">
        <f>Emissionsfaktorer!B5</f>
        <v>1.996523999112197</v>
      </c>
      <c r="E11" s="62">
        <v>0</v>
      </c>
      <c r="F11" s="62">
        <f>Emissionsfaktorer!C5</f>
        <v>0.45178537416360914</v>
      </c>
      <c r="G11" s="62">
        <f>Emissionsfaktorer!D5</f>
        <v>2.4483093732758063</v>
      </c>
      <c r="H11" s="60">
        <f t="shared" ref="H11:J16" si="0">$C11*D11</f>
        <v>0</v>
      </c>
      <c r="I11" s="60">
        <f t="shared" si="0"/>
        <v>0</v>
      </c>
      <c r="J11" s="60">
        <f t="shared" si="0"/>
        <v>0</v>
      </c>
      <c r="K11" s="60">
        <f t="shared" ref="K11:K16" si="1">SUM(H11:J11)</f>
        <v>0</v>
      </c>
      <c r="L11" s="141"/>
      <c r="M11" s="189"/>
      <c r="N11" s="189"/>
      <c r="O11" s="189"/>
    </row>
    <row r="12" spans="1:15" s="16" customFormat="1" x14ac:dyDescent="0.25">
      <c r="A12" s="71" t="s">
        <v>310</v>
      </c>
      <c r="B12" s="61" t="s">
        <v>18</v>
      </c>
      <c r="C12" s="56"/>
      <c r="D12" s="62">
        <f>Emissionsfaktorer!B6</f>
        <v>3.6683567126515187E-2</v>
      </c>
      <c r="E12" s="62">
        <v>0</v>
      </c>
      <c r="F12" s="62">
        <f>Emissionsfaktorer!C6</f>
        <v>0.43157226775550006</v>
      </c>
      <c r="G12" s="62">
        <f>Emissionsfaktorer!D6</f>
        <v>0.46825583488201528</v>
      </c>
      <c r="H12" s="60">
        <f t="shared" si="0"/>
        <v>0</v>
      </c>
      <c r="I12" s="60">
        <f t="shared" si="0"/>
        <v>0</v>
      </c>
      <c r="J12" s="60">
        <f t="shared" si="0"/>
        <v>0</v>
      </c>
      <c r="K12" s="60">
        <f t="shared" si="1"/>
        <v>0</v>
      </c>
      <c r="L12" s="141"/>
      <c r="M12" s="189"/>
      <c r="N12" s="189"/>
      <c r="O12" s="189"/>
    </row>
    <row r="13" spans="1:15" s="16" customFormat="1" x14ac:dyDescent="0.25">
      <c r="A13" s="71" t="s">
        <v>17</v>
      </c>
      <c r="B13" s="61" t="s">
        <v>18</v>
      </c>
      <c r="C13" s="56"/>
      <c r="D13" s="62">
        <f>Emissionsfaktorer!B7</f>
        <v>0.46800204476900731</v>
      </c>
      <c r="E13" s="62">
        <v>0</v>
      </c>
      <c r="F13" s="62">
        <f>Emissionsfaktorer!C7</f>
        <v>0.55745184593963182</v>
      </c>
      <c r="G13" s="62">
        <f>Emissionsfaktorer!D7</f>
        <v>1.025453890708639</v>
      </c>
      <c r="H13" s="60">
        <f t="shared" si="0"/>
        <v>0</v>
      </c>
      <c r="I13" s="60">
        <f t="shared" si="0"/>
        <v>0</v>
      </c>
      <c r="J13" s="60">
        <f t="shared" si="0"/>
        <v>0</v>
      </c>
      <c r="K13" s="60">
        <f t="shared" si="1"/>
        <v>0</v>
      </c>
      <c r="L13" s="141"/>
      <c r="M13" s="189"/>
      <c r="N13" s="189"/>
      <c r="O13" s="189"/>
    </row>
    <row r="14" spans="1:15" s="16" customFormat="1" x14ac:dyDescent="0.25">
      <c r="A14" s="71" t="s">
        <v>72</v>
      </c>
      <c r="B14" s="61" t="s">
        <v>74</v>
      </c>
      <c r="C14" s="56"/>
      <c r="D14" s="62">
        <f>Emissionsfaktorer!B8</f>
        <v>0.3624611028125842</v>
      </c>
      <c r="E14" s="62">
        <v>0</v>
      </c>
      <c r="F14" s="62">
        <f>Emissionsfaktorer!C8</f>
        <v>0.77945423634361855</v>
      </c>
      <c r="G14" s="62">
        <f>Emissionsfaktorer!D8</f>
        <v>1.1419153391562027</v>
      </c>
      <c r="H14" s="60">
        <f t="shared" si="0"/>
        <v>0</v>
      </c>
      <c r="I14" s="60">
        <f t="shared" si="0"/>
        <v>0</v>
      </c>
      <c r="J14" s="60">
        <f t="shared" si="0"/>
        <v>0</v>
      </c>
      <c r="K14" s="60">
        <f t="shared" si="1"/>
        <v>0</v>
      </c>
      <c r="L14" s="141"/>
      <c r="M14" s="189"/>
      <c r="N14" s="189"/>
      <c r="O14" s="189"/>
    </row>
    <row r="15" spans="1:15" s="16" customFormat="1" x14ac:dyDescent="0.25">
      <c r="A15" s="71" t="s">
        <v>73</v>
      </c>
      <c r="B15" s="61" t="s">
        <v>74</v>
      </c>
      <c r="C15" s="56"/>
      <c r="D15" s="62">
        <f>Emissionsfaktorer!B9</f>
        <v>0</v>
      </c>
      <c r="E15" s="62">
        <v>0</v>
      </c>
      <c r="F15" s="62">
        <f>Emissionsfaktorer!C9</f>
        <v>0.80547867829612219</v>
      </c>
      <c r="G15" s="62">
        <f>Emissionsfaktorer!D9</f>
        <v>0.80547867829612219</v>
      </c>
      <c r="H15" s="60">
        <f t="shared" si="0"/>
        <v>0</v>
      </c>
      <c r="I15" s="60">
        <f t="shared" si="0"/>
        <v>0</v>
      </c>
      <c r="J15" s="60">
        <f t="shared" si="0"/>
        <v>0</v>
      </c>
      <c r="K15" s="60">
        <f t="shared" si="1"/>
        <v>0</v>
      </c>
      <c r="L15" s="141"/>
      <c r="M15" s="189"/>
      <c r="N15" s="189"/>
      <c r="O15" s="189"/>
    </row>
    <row r="16" spans="1:15" s="16" customFormat="1" x14ac:dyDescent="0.25">
      <c r="A16" s="71" t="str">
        <f>Emissionsfaktorer!A18</f>
        <v>Elektricitet</v>
      </c>
      <c r="B16" s="61" t="s">
        <v>0</v>
      </c>
      <c r="C16" s="56"/>
      <c r="D16" s="62">
        <v>0</v>
      </c>
      <c r="E16" s="62">
        <f>Emissionsfaktorer!B18</f>
        <v>6.9566666666666666E-2</v>
      </c>
      <c r="F16" s="62">
        <f>Emissionsfaktorer!C18</f>
        <v>2.0833333333333332E-2</v>
      </c>
      <c r="G16" s="62">
        <f>Emissionsfaktorer!D18</f>
        <v>9.0399999999999994E-2</v>
      </c>
      <c r="H16" s="60">
        <f t="shared" si="0"/>
        <v>0</v>
      </c>
      <c r="I16" s="60">
        <f t="shared" si="0"/>
        <v>0</v>
      </c>
      <c r="J16" s="60">
        <f t="shared" si="0"/>
        <v>0</v>
      </c>
      <c r="K16" s="60">
        <f t="shared" si="1"/>
        <v>0</v>
      </c>
      <c r="L16" s="141"/>
      <c r="M16" s="189"/>
      <c r="N16" s="189"/>
      <c r="O16" s="189"/>
    </row>
    <row r="17" spans="1:15" s="16" customFormat="1" ht="34.5" customHeight="1" x14ac:dyDescent="0.2">
      <c r="A17" s="187" t="s">
        <v>805</v>
      </c>
      <c r="B17" s="203" t="s">
        <v>1</v>
      </c>
      <c r="C17" s="202" t="s">
        <v>843</v>
      </c>
      <c r="D17" s="202" t="s">
        <v>522</v>
      </c>
      <c r="E17" s="202"/>
      <c r="F17" s="202"/>
      <c r="G17" s="202"/>
      <c r="H17" s="202" t="s">
        <v>523</v>
      </c>
      <c r="I17" s="203"/>
      <c r="J17" s="203"/>
      <c r="K17" s="203"/>
      <c r="L17" s="170" t="s">
        <v>837</v>
      </c>
      <c r="M17" s="126"/>
      <c r="N17" s="126"/>
      <c r="O17" s="126"/>
    </row>
    <row r="18" spans="1:15" s="16" customFormat="1" ht="15.75" x14ac:dyDescent="0.2">
      <c r="A18" s="187"/>
      <c r="B18" s="203"/>
      <c r="C18" s="203"/>
      <c r="D18" s="59" t="s">
        <v>76</v>
      </c>
      <c r="E18" s="59" t="s">
        <v>77</v>
      </c>
      <c r="F18" s="59" t="s">
        <v>78</v>
      </c>
      <c r="G18" s="59" t="s">
        <v>2</v>
      </c>
      <c r="H18" s="59" t="s">
        <v>76</v>
      </c>
      <c r="I18" s="59" t="s">
        <v>77</v>
      </c>
      <c r="J18" s="59" t="s">
        <v>78</v>
      </c>
      <c r="K18" s="59" t="s">
        <v>2</v>
      </c>
      <c r="L18" s="171"/>
      <c r="M18" s="126"/>
      <c r="N18" s="126"/>
      <c r="O18" s="126"/>
    </row>
    <row r="19" spans="1:15" s="16" customFormat="1" x14ac:dyDescent="0.25">
      <c r="A19" s="71" t="str">
        <f>Emissionsfaktorer!A196</f>
        <v>Lastbil med trailer</v>
      </c>
      <c r="B19" s="61" t="s">
        <v>318</v>
      </c>
      <c r="C19" s="56"/>
      <c r="D19" s="62">
        <f>Emissionsfaktorer!B196</f>
        <v>0.59156041264936399</v>
      </c>
      <c r="E19" s="62">
        <v>0</v>
      </c>
      <c r="F19" s="62">
        <f>Emissionsfaktorer!C196</f>
        <v>0.12643958735063598</v>
      </c>
      <c r="G19" s="62">
        <f>Emissionsfaktorer!D196</f>
        <v>0.71799999999999997</v>
      </c>
      <c r="H19" s="60">
        <f>$C19*D19</f>
        <v>0</v>
      </c>
      <c r="I19" s="60">
        <f>$C19*E19</f>
        <v>0</v>
      </c>
      <c r="J19" s="60">
        <f>$C19*F19</f>
        <v>0</v>
      </c>
      <c r="K19" s="60">
        <f>SUM(H19:J19)</f>
        <v>0</v>
      </c>
      <c r="L19" s="141"/>
      <c r="M19" s="126"/>
      <c r="N19" s="126"/>
      <c r="O19" s="126"/>
    </row>
    <row r="20" spans="1:15" s="16" customFormat="1" x14ac:dyDescent="0.25">
      <c r="A20" s="71" t="str">
        <f>Emissionsfaktorer!A197</f>
        <v>Lastbil utan trailer</v>
      </c>
      <c r="B20" s="61" t="s">
        <v>318</v>
      </c>
      <c r="C20" s="56"/>
      <c r="D20" s="62">
        <f>Emissionsfaktorer!B197</f>
        <v>0.29401382856817776</v>
      </c>
      <c r="E20" s="62">
        <v>0</v>
      </c>
      <c r="F20" s="62">
        <f>Emissionsfaktorer!C197</f>
        <v>6.2986171431822224E-2</v>
      </c>
      <c r="G20" s="62">
        <f>Emissionsfaktorer!D197</f>
        <v>0.35699999999999998</v>
      </c>
      <c r="H20" s="60">
        <f t="shared" ref="H20:H22" si="2">$C20*D20</f>
        <v>0</v>
      </c>
      <c r="I20" s="60">
        <f t="shared" ref="I20:I22" si="3">$C20*E20</f>
        <v>0</v>
      </c>
      <c r="J20" s="60">
        <f t="shared" ref="J20:J22" si="4">$C20*F20</f>
        <v>0</v>
      </c>
      <c r="K20" s="60">
        <f t="shared" ref="K20:K23" si="5">SUM(H20:J20)</f>
        <v>0</v>
      </c>
      <c r="L20" s="141"/>
      <c r="M20" s="126"/>
      <c r="N20" s="126"/>
      <c r="O20" s="126"/>
    </row>
    <row r="21" spans="1:15" s="16" customFormat="1" x14ac:dyDescent="0.25">
      <c r="A21" s="71" t="str">
        <f>Emissionsfaktorer!A198</f>
        <v>Skåpbil</v>
      </c>
      <c r="B21" s="61" t="s">
        <v>318</v>
      </c>
      <c r="C21" s="56"/>
      <c r="D21" s="62">
        <f>Emissionsfaktorer!B198</f>
        <v>0.13429393045791432</v>
      </c>
      <c r="E21" s="62">
        <v>0</v>
      </c>
      <c r="F21" s="62">
        <f>Emissionsfaktorer!C198</f>
        <v>2.8706069542085683E-2</v>
      </c>
      <c r="G21" s="62">
        <f>Emissionsfaktorer!D198</f>
        <v>0.16300000000000001</v>
      </c>
      <c r="H21" s="60">
        <f t="shared" si="2"/>
        <v>0</v>
      </c>
      <c r="I21" s="60">
        <f t="shared" si="3"/>
        <v>0</v>
      </c>
      <c r="J21" s="60">
        <f t="shared" si="4"/>
        <v>0</v>
      </c>
      <c r="K21" s="60">
        <f t="shared" si="5"/>
        <v>0</v>
      </c>
      <c r="L21" s="141"/>
      <c r="M21" s="126"/>
      <c r="N21" s="126"/>
      <c r="O21" s="126"/>
    </row>
    <row r="22" spans="1:15" s="16" customFormat="1" x14ac:dyDescent="0.25">
      <c r="A22" s="71" t="str">
        <f>Emissionsfaktorer!A199</f>
        <v>Ospecificerad vägtransport</v>
      </c>
      <c r="B22" s="61" t="s">
        <v>318</v>
      </c>
      <c r="C22" s="56"/>
      <c r="D22" s="62">
        <f>Emissionsfaktorer!B199</f>
        <v>0.33995605722515204</v>
      </c>
      <c r="E22" s="62">
        <v>0</v>
      </c>
      <c r="F22" s="62">
        <f>Emissionsfaktorer!C199</f>
        <v>7.2710609441514626E-2</v>
      </c>
      <c r="G22" s="62">
        <f>Emissionsfaktorer!D199</f>
        <v>0.41266666666666668</v>
      </c>
      <c r="H22" s="60">
        <f t="shared" si="2"/>
        <v>0</v>
      </c>
      <c r="I22" s="60">
        <f t="shared" si="3"/>
        <v>0</v>
      </c>
      <c r="J22" s="60">
        <f t="shared" si="4"/>
        <v>0</v>
      </c>
      <c r="K22" s="60">
        <f t="shared" si="5"/>
        <v>0</v>
      </c>
      <c r="L22" s="141"/>
      <c r="M22" s="126"/>
      <c r="N22" s="126"/>
      <c r="O22" s="126"/>
    </row>
    <row r="23" spans="1:15" s="16" customFormat="1" ht="14.45" customHeight="1" x14ac:dyDescent="0.25">
      <c r="A23" s="205" t="s">
        <v>535</v>
      </c>
      <c r="B23" s="205"/>
      <c r="C23" s="205"/>
      <c r="D23" s="205"/>
      <c r="E23" s="205"/>
      <c r="F23" s="205"/>
      <c r="G23" s="205"/>
      <c r="H23" s="138"/>
      <c r="I23" s="138"/>
      <c r="J23" s="138"/>
      <c r="K23" s="60">
        <f t="shared" si="5"/>
        <v>0</v>
      </c>
      <c r="L23" s="141"/>
    </row>
    <row r="24" spans="1:15" s="16" customFormat="1" ht="15" customHeight="1" x14ac:dyDescent="0.25">
      <c r="A24" s="206" t="s">
        <v>847</v>
      </c>
      <c r="B24" s="206"/>
      <c r="C24" s="206"/>
      <c r="D24" s="206"/>
      <c r="E24" s="206"/>
      <c r="F24" s="206"/>
      <c r="G24" s="206"/>
      <c r="H24" s="60">
        <f>SUM(H10:H16,H19:H23)</f>
        <v>0</v>
      </c>
      <c r="I24" s="60">
        <f>SUM(I10:I16,I19:I23)</f>
        <v>0</v>
      </c>
      <c r="J24" s="60">
        <f>SUM(J10:J16,J19:J23)</f>
        <v>0</v>
      </c>
      <c r="K24" s="60">
        <f>SUM(K10:K16,K19:K23)</f>
        <v>0</v>
      </c>
      <c r="L24" s="141"/>
    </row>
    <row r="25" spans="1:15" s="16" customFormat="1" ht="12.75" x14ac:dyDescent="0.2">
      <c r="A25" s="18"/>
      <c r="B25" s="18"/>
    </row>
    <row r="26" spans="1:15" s="16" customFormat="1" ht="111" customHeight="1" x14ac:dyDescent="0.2">
      <c r="A26" s="178" t="s">
        <v>857</v>
      </c>
      <c r="B26" s="178"/>
      <c r="C26" s="178"/>
      <c r="D26" s="178"/>
      <c r="E26" s="178"/>
      <c r="F26" s="178"/>
      <c r="G26" s="26"/>
      <c r="H26" s="26"/>
    </row>
    <row r="27" spans="1:15" s="16" customFormat="1" ht="39.950000000000003" customHeight="1" x14ac:dyDescent="0.2">
      <c r="A27" s="187" t="s">
        <v>586</v>
      </c>
      <c r="B27" s="186" t="s">
        <v>1</v>
      </c>
      <c r="C27" s="177" t="s">
        <v>609</v>
      </c>
      <c r="D27" s="177" t="s">
        <v>524</v>
      </c>
      <c r="E27" s="70" t="s">
        <v>529</v>
      </c>
      <c r="F27" s="170" t="s">
        <v>837</v>
      </c>
    </row>
    <row r="28" spans="1:15" s="16" customFormat="1" ht="12.75" customHeight="1" x14ac:dyDescent="0.2">
      <c r="A28" s="187"/>
      <c r="B28" s="186"/>
      <c r="C28" s="186"/>
      <c r="D28" s="177"/>
      <c r="E28" s="69" t="s">
        <v>78</v>
      </c>
      <c r="F28" s="171"/>
      <c r="G28" s="188" t="s">
        <v>759</v>
      </c>
      <c r="H28" s="189"/>
      <c r="I28" s="189"/>
    </row>
    <row r="29" spans="1:15" s="16" customFormat="1" x14ac:dyDescent="0.25">
      <c r="A29" s="71" t="str">
        <f>Emissionsfaktorer!A4</f>
        <v>Bensin</v>
      </c>
      <c r="B29" s="61" t="s">
        <v>18</v>
      </c>
      <c r="C29" s="56"/>
      <c r="D29" s="62">
        <f>Emissionsfaktorer!D4</f>
        <v>2.574140836608346</v>
      </c>
      <c r="E29" s="60">
        <f t="shared" ref="E29:E35" si="6">$D29*C29</f>
        <v>0</v>
      </c>
      <c r="F29" s="141"/>
      <c r="G29" s="189"/>
      <c r="H29" s="189"/>
      <c r="I29" s="189"/>
    </row>
    <row r="30" spans="1:15" s="16" customFormat="1" x14ac:dyDescent="0.25">
      <c r="A30" s="71" t="str">
        <f>Emissionsfaktorer!A5</f>
        <v>Diesel</v>
      </c>
      <c r="B30" s="61" t="s">
        <v>18</v>
      </c>
      <c r="C30" s="56"/>
      <c r="D30" s="62">
        <f>Emissionsfaktorer!D5</f>
        <v>2.4483093732758063</v>
      </c>
      <c r="E30" s="60">
        <f t="shared" si="6"/>
        <v>0</v>
      </c>
      <c r="F30" s="141"/>
      <c r="G30" s="189"/>
      <c r="H30" s="189"/>
      <c r="I30" s="189"/>
    </row>
    <row r="31" spans="1:15" s="16" customFormat="1" x14ac:dyDescent="0.25">
      <c r="A31" s="71" t="str">
        <f>Emissionsfaktorer!A6</f>
        <v>Biodiesel (HVO 100%)</v>
      </c>
      <c r="B31" s="61" t="s">
        <v>18</v>
      </c>
      <c r="C31" s="56"/>
      <c r="D31" s="62">
        <f>Emissionsfaktorer!D6</f>
        <v>0.46825583488201528</v>
      </c>
      <c r="E31" s="60">
        <f t="shared" si="6"/>
        <v>0</v>
      </c>
      <c r="F31" s="141"/>
      <c r="G31" s="189"/>
      <c r="H31" s="189"/>
      <c r="I31" s="189"/>
    </row>
    <row r="32" spans="1:15" s="16" customFormat="1" x14ac:dyDescent="0.25">
      <c r="A32" s="71" t="str">
        <f>Emissionsfaktorer!A7</f>
        <v>E85</v>
      </c>
      <c r="B32" s="61" t="s">
        <v>18</v>
      </c>
      <c r="C32" s="56"/>
      <c r="D32" s="62">
        <f>Emissionsfaktorer!D7</f>
        <v>1.025453890708639</v>
      </c>
      <c r="E32" s="60">
        <f t="shared" si="6"/>
        <v>0</v>
      </c>
      <c r="F32" s="141"/>
      <c r="G32" s="189"/>
      <c r="H32" s="189"/>
      <c r="I32" s="189"/>
    </row>
    <row r="33" spans="1:9" s="16" customFormat="1" x14ac:dyDescent="0.25">
      <c r="A33" s="71" t="str">
        <f>Emissionsfaktorer!A8</f>
        <v>Fordonsgas (blandning)</v>
      </c>
      <c r="B33" s="61" t="s">
        <v>74</v>
      </c>
      <c r="C33" s="56"/>
      <c r="D33" s="62">
        <f>Emissionsfaktorer!D8</f>
        <v>1.1419153391562027</v>
      </c>
      <c r="E33" s="60">
        <f t="shared" si="6"/>
        <v>0</v>
      </c>
      <c r="F33" s="141"/>
      <c r="G33" s="189"/>
      <c r="H33" s="189"/>
      <c r="I33" s="189"/>
    </row>
    <row r="34" spans="1:9" s="16" customFormat="1" x14ac:dyDescent="0.25">
      <c r="A34" s="71" t="str">
        <f>Emissionsfaktorer!A9</f>
        <v>Biogas (100% bio)</v>
      </c>
      <c r="B34" s="61" t="s">
        <v>74</v>
      </c>
      <c r="C34" s="56"/>
      <c r="D34" s="62">
        <f>Emissionsfaktorer!D9</f>
        <v>0.80547867829612219</v>
      </c>
      <c r="E34" s="60">
        <f t="shared" si="6"/>
        <v>0</v>
      </c>
      <c r="F34" s="141"/>
      <c r="G34" s="189"/>
      <c r="H34" s="189"/>
      <c r="I34" s="189"/>
    </row>
    <row r="35" spans="1:9" s="16" customFormat="1" x14ac:dyDescent="0.25">
      <c r="A35" s="71" t="str">
        <f>Emissionsfaktorer!A18</f>
        <v>Elektricitet</v>
      </c>
      <c r="B35" s="61" t="s">
        <v>0</v>
      </c>
      <c r="C35" s="56"/>
      <c r="D35" s="62">
        <f>Emissionsfaktorer!D18</f>
        <v>9.0399999999999994E-2</v>
      </c>
      <c r="E35" s="60">
        <f t="shared" si="6"/>
        <v>0</v>
      </c>
      <c r="F35" s="141"/>
      <c r="G35" s="189"/>
      <c r="H35" s="189"/>
      <c r="I35" s="189"/>
    </row>
    <row r="36" spans="1:9" s="16" customFormat="1" ht="32.25" customHeight="1" x14ac:dyDescent="0.2">
      <c r="A36" s="187" t="s">
        <v>805</v>
      </c>
      <c r="B36" s="203" t="s">
        <v>1</v>
      </c>
      <c r="C36" s="202" t="s">
        <v>843</v>
      </c>
      <c r="D36" s="177" t="s">
        <v>522</v>
      </c>
      <c r="E36" s="70" t="s">
        <v>529</v>
      </c>
      <c r="F36" s="170" t="s">
        <v>837</v>
      </c>
    </row>
    <row r="37" spans="1:9" s="16" customFormat="1" ht="15.75" x14ac:dyDescent="0.2">
      <c r="A37" s="187"/>
      <c r="B37" s="203"/>
      <c r="C37" s="203"/>
      <c r="D37" s="177"/>
      <c r="E37" s="69" t="s">
        <v>78</v>
      </c>
      <c r="F37" s="171"/>
    </row>
    <row r="38" spans="1:9" s="16" customFormat="1" x14ac:dyDescent="0.25">
      <c r="A38" s="71" t="str">
        <f>Emissionsfaktorer!A196</f>
        <v>Lastbil med trailer</v>
      </c>
      <c r="B38" s="61" t="s">
        <v>318</v>
      </c>
      <c r="C38" s="56"/>
      <c r="D38" s="62">
        <f>Emissionsfaktorer!D196</f>
        <v>0.71799999999999997</v>
      </c>
      <c r="E38" s="60">
        <f t="shared" ref="E38:E41" si="7">$D38*C38</f>
        <v>0</v>
      </c>
      <c r="F38" s="141"/>
    </row>
    <row r="39" spans="1:9" s="16" customFormat="1" x14ac:dyDescent="0.25">
      <c r="A39" s="71" t="str">
        <f>Emissionsfaktorer!A197</f>
        <v>Lastbil utan trailer</v>
      </c>
      <c r="B39" s="61" t="s">
        <v>318</v>
      </c>
      <c r="C39" s="56"/>
      <c r="D39" s="62">
        <f>Emissionsfaktorer!D197</f>
        <v>0.35699999999999998</v>
      </c>
      <c r="E39" s="60">
        <f t="shared" si="7"/>
        <v>0</v>
      </c>
      <c r="F39" s="141"/>
    </row>
    <row r="40" spans="1:9" s="16" customFormat="1" x14ac:dyDescent="0.25">
      <c r="A40" s="71" t="str">
        <f>Emissionsfaktorer!A198</f>
        <v>Skåpbil</v>
      </c>
      <c r="B40" s="61" t="s">
        <v>318</v>
      </c>
      <c r="C40" s="56"/>
      <c r="D40" s="62">
        <f>Emissionsfaktorer!D198</f>
        <v>0.16300000000000001</v>
      </c>
      <c r="E40" s="60">
        <f t="shared" si="7"/>
        <v>0</v>
      </c>
      <c r="F40" s="141"/>
    </row>
    <row r="41" spans="1:9" s="16" customFormat="1" x14ac:dyDescent="0.25">
      <c r="A41" s="71" t="str">
        <f>Emissionsfaktorer!A199</f>
        <v>Ospecificerad vägtransport</v>
      </c>
      <c r="B41" s="61" t="s">
        <v>318</v>
      </c>
      <c r="C41" s="56"/>
      <c r="D41" s="62">
        <f>Emissionsfaktorer!D199</f>
        <v>0.41266666666666668</v>
      </c>
      <c r="E41" s="60">
        <f t="shared" si="7"/>
        <v>0</v>
      </c>
      <c r="F41" s="141"/>
    </row>
    <row r="42" spans="1:9" s="16" customFormat="1" x14ac:dyDescent="0.25">
      <c r="A42" s="207" t="s">
        <v>535</v>
      </c>
      <c r="B42" s="208"/>
      <c r="C42" s="208"/>
      <c r="D42" s="209"/>
      <c r="E42" s="138"/>
      <c r="F42" s="141"/>
    </row>
    <row r="43" spans="1:9" s="16" customFormat="1" ht="15.75" x14ac:dyDescent="0.25">
      <c r="A43" s="210" t="s">
        <v>858</v>
      </c>
      <c r="B43" s="211"/>
      <c r="C43" s="211"/>
      <c r="D43" s="212"/>
      <c r="E43" s="60">
        <f>SUM(E29:E35,E38:E42)</f>
        <v>0</v>
      </c>
      <c r="F43" s="141"/>
    </row>
    <row r="44" spans="1:9" s="16" customFormat="1" ht="12.75" x14ac:dyDescent="0.2"/>
    <row r="45" spans="1:9" s="16" customFormat="1" ht="53.25" customHeight="1" x14ac:dyDescent="0.2">
      <c r="A45" s="178" t="s">
        <v>807</v>
      </c>
      <c r="B45" s="178"/>
      <c r="C45" s="178"/>
      <c r="D45" s="178"/>
      <c r="E45" s="178"/>
      <c r="F45" s="178"/>
    </row>
    <row r="46" spans="1:9" ht="31.5" x14ac:dyDescent="0.25">
      <c r="A46" s="176" t="s">
        <v>806</v>
      </c>
      <c r="B46" s="177" t="s">
        <v>846</v>
      </c>
      <c r="C46" s="177" t="s">
        <v>845</v>
      </c>
      <c r="D46" s="177" t="s">
        <v>666</v>
      </c>
      <c r="E46" s="70" t="s">
        <v>529</v>
      </c>
      <c r="F46" s="186" t="s">
        <v>837</v>
      </c>
    </row>
    <row r="47" spans="1:9" ht="15" customHeight="1" x14ac:dyDescent="0.25">
      <c r="A47" s="187"/>
      <c r="B47" s="186"/>
      <c r="C47" s="186"/>
      <c r="D47" s="177"/>
      <c r="E47" s="69" t="s">
        <v>78</v>
      </c>
      <c r="F47" s="186"/>
    </row>
    <row r="48" spans="1:9" x14ac:dyDescent="0.25">
      <c r="A48" s="71" t="str">
        <f>Emissionsfaktorer!A202</f>
        <v>Lastbil med trailer</v>
      </c>
      <c r="B48" s="56"/>
      <c r="C48" s="56"/>
      <c r="D48" s="75">
        <f>Emissionsfaktorer!B202</f>
        <v>4.3999999999999997E-2</v>
      </c>
      <c r="E48" s="60">
        <f>(B48*C48/1000)*D48</f>
        <v>0</v>
      </c>
      <c r="F48" s="141"/>
    </row>
    <row r="49" spans="1:6" x14ac:dyDescent="0.25">
      <c r="A49" s="71" t="str">
        <f>Emissionsfaktorer!A203</f>
        <v>Lastbil utan trailer</v>
      </c>
      <c r="B49" s="56"/>
      <c r="C49" s="56"/>
      <c r="D49" s="62">
        <f>Emissionsfaktorer!B203</f>
        <v>0.17799999999999999</v>
      </c>
      <c r="E49" s="60">
        <f t="shared" ref="E49:E57" si="8">(B49*C49/1000)*D49</f>
        <v>0</v>
      </c>
      <c r="F49" s="141"/>
    </row>
    <row r="50" spans="1:6" x14ac:dyDescent="0.25">
      <c r="A50" s="71" t="str">
        <f>Emissionsfaktorer!A204</f>
        <v>Skåpbil</v>
      </c>
      <c r="B50" s="56"/>
      <c r="C50" s="56"/>
      <c r="D50" s="62">
        <f>Emissionsfaktorer!B204</f>
        <v>0.63800000000000001</v>
      </c>
      <c r="E50" s="60">
        <f t="shared" si="8"/>
        <v>0</v>
      </c>
      <c r="F50" s="141"/>
    </row>
    <row r="51" spans="1:6" ht="15" customHeight="1" x14ac:dyDescent="0.25">
      <c r="A51" s="71" t="str">
        <f>Emissionsfaktorer!A205</f>
        <v>Ospecificerad vägtransport</v>
      </c>
      <c r="B51" s="56"/>
      <c r="C51" s="56"/>
      <c r="D51" s="62">
        <f>Emissionsfaktorer!B205</f>
        <v>0.28666666666666668</v>
      </c>
      <c r="E51" s="60">
        <f t="shared" si="8"/>
        <v>0</v>
      </c>
      <c r="F51" s="141"/>
    </row>
    <row r="52" spans="1:6" x14ac:dyDescent="0.25">
      <c r="A52" s="71" t="str">
        <f>Emissionsfaktorer!A206</f>
        <v>Flygtransport inrikes</v>
      </c>
      <c r="B52" s="56"/>
      <c r="C52" s="56"/>
      <c r="D52" s="62">
        <f>Emissionsfaktorer!B206</f>
        <v>2.1</v>
      </c>
      <c r="E52" s="60">
        <f t="shared" si="8"/>
        <v>0</v>
      </c>
      <c r="F52" s="141"/>
    </row>
    <row r="53" spans="1:6" x14ac:dyDescent="0.25">
      <c r="A53" s="71" t="str">
        <f>Emissionsfaktorer!A207</f>
        <v>Flygtransport kontinental</v>
      </c>
      <c r="B53" s="56"/>
      <c r="C53" s="56"/>
      <c r="D53" s="62">
        <f>Emissionsfaktorer!B207</f>
        <v>0.97</v>
      </c>
      <c r="E53" s="60">
        <f t="shared" si="8"/>
        <v>0</v>
      </c>
      <c r="F53" s="141"/>
    </row>
    <row r="54" spans="1:6" x14ac:dyDescent="0.25">
      <c r="A54" s="71" t="str">
        <f>Emissionsfaktorer!A208</f>
        <v>Flygtransport interkontinental</v>
      </c>
      <c r="B54" s="56"/>
      <c r="C54" s="56"/>
      <c r="D54" s="62">
        <f>Emissionsfaktorer!B208</f>
        <v>0.74</v>
      </c>
      <c r="E54" s="60">
        <f t="shared" si="8"/>
        <v>0</v>
      </c>
      <c r="F54" s="141"/>
    </row>
    <row r="55" spans="1:6" x14ac:dyDescent="0.25">
      <c r="A55" s="71" t="str">
        <f>Emissionsfaktorer!A209</f>
        <v>Ospecificerad flygtransport</v>
      </c>
      <c r="B55" s="56"/>
      <c r="C55" s="56"/>
      <c r="D55" s="62">
        <f>Emissionsfaktorer!B209</f>
        <v>1.2700000000000002</v>
      </c>
      <c r="E55" s="60">
        <f t="shared" si="8"/>
        <v>0</v>
      </c>
      <c r="F55" s="141"/>
    </row>
    <row r="56" spans="1:6" x14ac:dyDescent="0.25">
      <c r="A56" s="71" t="str">
        <f>Emissionsfaktorer!A210</f>
        <v>Tågtransport</v>
      </c>
      <c r="B56" s="56"/>
      <c r="C56" s="56"/>
      <c r="D56" s="62">
        <f>Emissionsfaktorer!B210</f>
        <v>1.5275E-2</v>
      </c>
      <c r="E56" s="60">
        <f t="shared" si="8"/>
        <v>0</v>
      </c>
      <c r="F56" s="141"/>
    </row>
    <row r="57" spans="1:6" x14ac:dyDescent="0.25">
      <c r="A57" s="71" t="str">
        <f>Emissionsfaktorer!A211</f>
        <v>Båttransport</v>
      </c>
      <c r="B57" s="56"/>
      <c r="C57" s="56"/>
      <c r="D57" s="62">
        <f>Emissionsfaktorer!B211</f>
        <v>1.3531250000000005E-2</v>
      </c>
      <c r="E57" s="60">
        <f t="shared" si="8"/>
        <v>0</v>
      </c>
      <c r="F57" s="141"/>
    </row>
    <row r="58" spans="1:6" x14ac:dyDescent="0.25">
      <c r="A58" s="205" t="s">
        <v>280</v>
      </c>
      <c r="B58" s="205"/>
      <c r="C58" s="205"/>
      <c r="D58" s="205"/>
      <c r="E58" s="138"/>
      <c r="F58" s="141"/>
    </row>
    <row r="59" spans="1:6" ht="15.75" x14ac:dyDescent="0.25">
      <c r="A59" s="206" t="s">
        <v>859</v>
      </c>
      <c r="B59" s="206"/>
      <c r="C59" s="206"/>
      <c r="D59" s="206"/>
      <c r="E59" s="60">
        <f>SUM(E48:E58)</f>
        <v>0</v>
      </c>
      <c r="F59" s="141"/>
    </row>
  </sheetData>
  <sheetProtection algorithmName="SHA-512" hashValue="9JYjmqEIzTvMC+4JxSG8Qi7WHwWF1y/JFlH+J1sBulQ+0UsF+ec9iST3XyM4Ha0rx6BE6v0yVu8CJX+y2cr7yg==" saltValue="/sKhLLuSWIL1StIYu+oRmQ==" spinCount="100000" sheet="1" objects="1" scenarios="1" formatCells="0" formatColumns="0" formatRows="0" insertColumns="0" insertRows="0"/>
  <mergeCells count="42">
    <mergeCell ref="F46:F47"/>
    <mergeCell ref="A45:F45"/>
    <mergeCell ref="L8:L9"/>
    <mergeCell ref="L17:L18"/>
    <mergeCell ref="A7:L7"/>
    <mergeCell ref="F27:F28"/>
    <mergeCell ref="F36:F37"/>
    <mergeCell ref="A26:F26"/>
    <mergeCell ref="A42:D42"/>
    <mergeCell ref="A43:D43"/>
    <mergeCell ref="H17:K17"/>
    <mergeCell ref="A36:A37"/>
    <mergeCell ref="B36:B37"/>
    <mergeCell ref="C36:C37"/>
    <mergeCell ref="D36:D37"/>
    <mergeCell ref="A27:A28"/>
    <mergeCell ref="C17:C18"/>
    <mergeCell ref="D17:G17"/>
    <mergeCell ref="M9:O16"/>
    <mergeCell ref="G28:I35"/>
    <mergeCell ref="A58:D58"/>
    <mergeCell ref="A59:D59"/>
    <mergeCell ref="C27:C28"/>
    <mergeCell ref="D27:D28"/>
    <mergeCell ref="C46:C47"/>
    <mergeCell ref="D46:D47"/>
    <mergeCell ref="B46:B47"/>
    <mergeCell ref="A46:A47"/>
    <mergeCell ref="A23:G23"/>
    <mergeCell ref="A24:G24"/>
    <mergeCell ref="B27:B28"/>
    <mergeCell ref="A17:A18"/>
    <mergeCell ref="B17:B18"/>
    <mergeCell ref="H8:K8"/>
    <mergeCell ref="A8:A9"/>
    <mergeCell ref="B8:B9"/>
    <mergeCell ref="C8:C9"/>
    <mergeCell ref="A1:D1"/>
    <mergeCell ref="A3:B3"/>
    <mergeCell ref="A4:B4"/>
    <mergeCell ref="A5:B5"/>
    <mergeCell ref="D8:G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12892-E487-420D-90E8-63D19153215B}">
  <sheetPr>
    <tabColor rgb="FFC00000"/>
  </sheetPr>
  <dimension ref="A1:I365"/>
  <sheetViews>
    <sheetView zoomScale="70" zoomScaleNormal="70" workbookViewId="0">
      <selection sqref="A1:D1"/>
    </sheetView>
  </sheetViews>
  <sheetFormatPr defaultColWidth="9.140625" defaultRowHeight="15" x14ac:dyDescent="0.25"/>
  <cols>
    <col min="1" max="1" width="58.7109375" style="16" customWidth="1"/>
    <col min="2" max="2" width="10.7109375" style="16" customWidth="1"/>
    <col min="3" max="3" width="18.5703125" style="16" bestFit="1" customWidth="1"/>
    <col min="4" max="4" width="20.28515625" style="16" customWidth="1"/>
    <col min="5" max="6" width="30" style="16" customWidth="1"/>
    <col min="7" max="7" width="32.85546875" bestFit="1" customWidth="1"/>
    <col min="8" max="8" width="19.42578125" customWidth="1"/>
    <col min="9" max="9" width="20" bestFit="1" customWidth="1"/>
  </cols>
  <sheetData>
    <row r="1" spans="1:9" ht="121.5" customHeight="1" x14ac:dyDescent="0.25">
      <c r="A1" s="178" t="s">
        <v>860</v>
      </c>
      <c r="B1" s="178"/>
      <c r="C1" s="178"/>
      <c r="D1" s="178"/>
      <c r="E1"/>
      <c r="F1"/>
    </row>
    <row r="2" spans="1:9" x14ac:dyDescent="0.25">
      <c r="A2" s="10"/>
      <c r="B2" s="10"/>
      <c r="C2" s="10"/>
      <c r="D2" s="10"/>
      <c r="E2"/>
      <c r="F2"/>
    </row>
    <row r="3" spans="1:9" x14ac:dyDescent="0.25">
      <c r="A3" s="97" t="s">
        <v>54</v>
      </c>
      <c r="C3" s="6"/>
      <c r="D3"/>
      <c r="E3"/>
      <c r="F3"/>
    </row>
    <row r="4" spans="1:9" x14ac:dyDescent="0.25">
      <c r="A4" s="98" t="s">
        <v>563</v>
      </c>
      <c r="C4" s="6"/>
      <c r="D4"/>
      <c r="E4"/>
      <c r="F4"/>
    </row>
    <row r="5" spans="1:9" x14ac:dyDescent="0.25">
      <c r="A5" s="99" t="s">
        <v>655</v>
      </c>
      <c r="C5" s="6"/>
      <c r="D5"/>
    </row>
    <row r="6" spans="1:9" x14ac:dyDescent="0.25">
      <c r="A6"/>
      <c r="B6"/>
      <c r="C6" s="6"/>
      <c r="D6"/>
    </row>
    <row r="7" spans="1:9" ht="38.25" customHeight="1" x14ac:dyDescent="0.25">
      <c r="A7" s="213" t="s">
        <v>275</v>
      </c>
      <c r="B7" s="177" t="s">
        <v>37</v>
      </c>
      <c r="C7" s="177" t="s">
        <v>534</v>
      </c>
      <c r="D7" s="70" t="s">
        <v>529</v>
      </c>
      <c r="E7" s="170" t="s">
        <v>837</v>
      </c>
      <c r="G7" s="214" t="s">
        <v>654</v>
      </c>
      <c r="H7" s="214"/>
      <c r="I7" s="186" t="s">
        <v>837</v>
      </c>
    </row>
    <row r="8" spans="1:9" ht="15.75" x14ac:dyDescent="0.25">
      <c r="A8" s="213"/>
      <c r="B8" s="177"/>
      <c r="C8" s="177"/>
      <c r="D8" s="69" t="s">
        <v>78</v>
      </c>
      <c r="E8" s="171"/>
      <c r="G8" s="213" t="s">
        <v>336</v>
      </c>
      <c r="H8" s="177" t="s">
        <v>529</v>
      </c>
      <c r="I8" s="186"/>
    </row>
    <row r="9" spans="1:9" ht="15" customHeight="1" x14ac:dyDescent="0.25">
      <c r="A9" s="71" t="str">
        <f>Emissionsfaktorer!A214</f>
        <v xml:space="preserve">Betong, anläggning (ospecificerad) </v>
      </c>
      <c r="B9" s="56"/>
      <c r="C9" s="62">
        <f>Emissionsfaktorer!B214</f>
        <v>0.16600000000000001</v>
      </c>
      <c r="D9" s="60">
        <f t="shared" ref="D9:D31" si="0">B9*C9</f>
        <v>0</v>
      </c>
      <c r="E9" s="141"/>
      <c r="F9"/>
      <c r="G9" s="213"/>
      <c r="H9" s="177"/>
      <c r="I9" s="186"/>
    </row>
    <row r="10" spans="1:9" ht="15.75" x14ac:dyDescent="0.25">
      <c r="A10" s="71" t="str">
        <f>Emissionsfaktorer!A215</f>
        <v>Fabriksbetong, husbyggnad C20/25</v>
      </c>
      <c r="B10" s="56"/>
      <c r="C10" s="62">
        <f>Emissionsfaktorer!B215</f>
        <v>9.7699999999999995E-2</v>
      </c>
      <c r="D10" s="60">
        <f t="shared" si="0"/>
        <v>0</v>
      </c>
      <c r="E10" s="141"/>
      <c r="F10"/>
      <c r="G10" s="213"/>
      <c r="H10" s="70" t="s">
        <v>78</v>
      </c>
      <c r="I10" s="186"/>
    </row>
    <row r="11" spans="1:9" x14ac:dyDescent="0.25">
      <c r="A11" s="71" t="str">
        <f>Emissionsfaktorer!A216</f>
        <v>Fabriksbetong, husbyggnad C25/30</v>
      </c>
      <c r="B11" s="56"/>
      <c r="C11" s="62">
        <f>Emissionsfaktorer!B216</f>
        <v>0.10299999999999999</v>
      </c>
      <c r="D11" s="60">
        <f t="shared" si="0"/>
        <v>0</v>
      </c>
      <c r="E11" s="141"/>
      <c r="F11"/>
      <c r="G11" s="71" t="str">
        <f>A7</f>
        <v>Fabriksbetong</v>
      </c>
      <c r="H11" s="60">
        <f>SUM(D9:D31)</f>
        <v>0</v>
      </c>
      <c r="I11" s="141"/>
    </row>
    <row r="12" spans="1:9" x14ac:dyDescent="0.25">
      <c r="A12" s="71" t="str">
        <f>Emissionsfaktorer!A217</f>
        <v>Fabriksbetong, husbyggnad C28/35</v>
      </c>
      <c r="B12" s="56"/>
      <c r="C12" s="62">
        <f>Emissionsfaktorer!B217</f>
        <v>0.109</v>
      </c>
      <c r="D12" s="60">
        <f t="shared" si="0"/>
        <v>0</v>
      </c>
      <c r="E12" s="141"/>
      <c r="F12"/>
      <c r="G12" s="71" t="str">
        <f>A32</f>
        <v>Betongvaror</v>
      </c>
      <c r="H12" s="60">
        <f>SUM(D34:D63)</f>
        <v>0</v>
      </c>
      <c r="I12" s="141"/>
    </row>
    <row r="13" spans="1:9" x14ac:dyDescent="0.25">
      <c r="A13" s="71" t="str">
        <f>Emissionsfaktorer!A218</f>
        <v>Fabriksbetong, husbyggnad C30/37</v>
      </c>
      <c r="B13" s="56"/>
      <c r="C13" s="62">
        <f>Emissionsfaktorer!B218</f>
        <v>0.11600000000000001</v>
      </c>
      <c r="D13" s="60">
        <f t="shared" si="0"/>
        <v>0</v>
      </c>
      <c r="E13" s="141"/>
      <c r="F13"/>
      <c r="G13" s="71" t="str">
        <f>A64</f>
        <v>Bruk och bindemedel</v>
      </c>
      <c r="H13" s="60">
        <f>SUM(D66:D80)</f>
        <v>0</v>
      </c>
      <c r="I13" s="141"/>
    </row>
    <row r="14" spans="1:9" x14ac:dyDescent="0.25">
      <c r="A14" s="71" t="str">
        <f>Emissionsfaktorer!A219</f>
        <v>Fabriksbetong, husbyggnad C32/40</v>
      </c>
      <c r="B14" s="56"/>
      <c r="C14" s="62">
        <f>Emissionsfaktorer!B219</f>
        <v>0.11799999999999999</v>
      </c>
      <c r="D14" s="60">
        <f t="shared" si="0"/>
        <v>0</v>
      </c>
      <c r="E14" s="141"/>
      <c r="F14"/>
      <c r="G14" s="71" t="str">
        <f>A81</f>
        <v>Byggskivor</v>
      </c>
      <c r="H14" s="60">
        <f>SUM(D83:D101)</f>
        <v>0</v>
      </c>
      <c r="I14" s="141"/>
    </row>
    <row r="15" spans="1:9" x14ac:dyDescent="0.25">
      <c r="A15" s="71" t="str">
        <f>Emissionsfaktorer!A220</f>
        <v>Fabriksbetong, husbyggnad C35/45</v>
      </c>
      <c r="B15" s="56"/>
      <c r="C15" s="62">
        <f>Emissionsfaktorer!B220</f>
        <v>0.13</v>
      </c>
      <c r="D15" s="60">
        <f t="shared" si="0"/>
        <v>0</v>
      </c>
      <c r="E15" s="141"/>
      <c r="F15"/>
      <c r="G15" s="71" t="str">
        <f>A102</f>
        <v>Färg och fog</v>
      </c>
      <c r="H15" s="60">
        <f>SUM(D104:D108)</f>
        <v>0</v>
      </c>
      <c r="I15" s="141"/>
    </row>
    <row r="16" spans="1:9" x14ac:dyDescent="0.25">
      <c r="A16" s="71" t="str">
        <f>Emissionsfaktorer!A221</f>
        <v>Fabriksbetong, husbyggnad C40/50</v>
      </c>
      <c r="B16" s="56"/>
      <c r="C16" s="62">
        <f>Emissionsfaktorer!B221</f>
        <v>0.14000000000000001</v>
      </c>
      <c r="D16" s="60">
        <f t="shared" si="0"/>
        <v>0</v>
      </c>
      <c r="E16" s="141"/>
      <c r="F16"/>
      <c r="G16" s="71" t="str">
        <f>A109</f>
        <v>Fönster, dörrar och glas</v>
      </c>
      <c r="H16" s="60">
        <f>SUM(D111:D138)</f>
        <v>0</v>
      </c>
      <c r="I16" s="141"/>
    </row>
    <row r="17" spans="1:9" x14ac:dyDescent="0.25">
      <c r="A17" s="71" t="str">
        <f>Emissionsfaktorer!A222</f>
        <v>Fabriksbetong, husbyggnad C45/55</v>
      </c>
      <c r="B17" s="56"/>
      <c r="C17" s="62">
        <f>Emissionsfaktorer!B222</f>
        <v>0.151</v>
      </c>
      <c r="D17" s="60">
        <f t="shared" si="0"/>
        <v>0</v>
      </c>
      <c r="E17" s="141"/>
      <c r="F17"/>
      <c r="G17" s="71" t="str">
        <f>A139</f>
        <v>Isolering</v>
      </c>
      <c r="H17" s="60">
        <f>SUM(D141:D167)</f>
        <v>0</v>
      </c>
      <c r="I17" s="141"/>
    </row>
    <row r="18" spans="1:9" x14ac:dyDescent="0.25">
      <c r="A18" s="71" t="str">
        <f>Emissionsfaktorer!A223</f>
        <v>Fabriksbetong, husbyggnad C50/60</v>
      </c>
      <c r="B18" s="56"/>
      <c r="C18" s="62">
        <f>Emissionsfaktorer!B223</f>
        <v>0.16300000000000001</v>
      </c>
      <c r="D18" s="60">
        <f t="shared" si="0"/>
        <v>0</v>
      </c>
      <c r="E18" s="141"/>
      <c r="F18"/>
      <c r="G18" s="71" t="str">
        <f>A168</f>
        <v>Murblock och tegel</v>
      </c>
      <c r="H18" s="60">
        <f>SUM(D170:D188)</f>
        <v>0</v>
      </c>
      <c r="I18" s="141"/>
    </row>
    <row r="19" spans="1:9" x14ac:dyDescent="0.25">
      <c r="A19" s="71" t="str">
        <f>Emissionsfaktorer!A224</f>
        <v>Fabriksbetong, husbyggnad C55/67</v>
      </c>
      <c r="B19" s="56"/>
      <c r="C19" s="62">
        <f>Emissionsfaktorer!B224</f>
        <v>0.17599999999999999</v>
      </c>
      <c r="D19" s="60">
        <f t="shared" si="0"/>
        <v>0</v>
      </c>
      <c r="E19" s="141"/>
      <c r="F19"/>
      <c r="G19" s="71" t="str">
        <f>A189</f>
        <v>Plast- och gummivaror</v>
      </c>
      <c r="H19" s="60">
        <f>SUM(D191:D198)</f>
        <v>0</v>
      </c>
      <c r="I19" s="141"/>
    </row>
    <row r="20" spans="1:9" x14ac:dyDescent="0.25">
      <c r="A20" s="71" t="str">
        <f>Emissionsfaktorer!A225</f>
        <v>Fabriksbetong, husbyggnad C60/75</v>
      </c>
      <c r="B20" s="56"/>
      <c r="C20" s="62">
        <f>Emissionsfaktorer!B225</f>
        <v>0.184</v>
      </c>
      <c r="D20" s="60">
        <f t="shared" si="0"/>
        <v>0</v>
      </c>
      <c r="E20" s="141"/>
      <c r="F20"/>
      <c r="G20" s="71" t="str">
        <f>A199</f>
        <v>Solceller</v>
      </c>
      <c r="H20" s="60">
        <f>SUM(D201:D205)</f>
        <v>0</v>
      </c>
      <c r="I20" s="141"/>
    </row>
    <row r="21" spans="1:9" x14ac:dyDescent="0.25">
      <c r="A21" s="71" t="str">
        <f>Emissionsfaktorer!A226</f>
        <v>Fabriksbetong, husbyggnad klimatförbättrad C20/25</v>
      </c>
      <c r="B21" s="56"/>
      <c r="C21" s="62">
        <f>Emissionsfaktorer!B226</f>
        <v>7.2999999999999995E-2</v>
      </c>
      <c r="D21" s="60">
        <f t="shared" si="0"/>
        <v>0</v>
      </c>
      <c r="E21" s="141"/>
      <c r="F21"/>
      <c r="G21" s="71" t="str">
        <f>A206</f>
        <v>Sten- och grusmaterial</v>
      </c>
      <c r="H21" s="60">
        <f>SUM(D208:D211)</f>
        <v>0</v>
      </c>
      <c r="I21" s="141"/>
    </row>
    <row r="22" spans="1:9" x14ac:dyDescent="0.25">
      <c r="A22" s="71" t="str">
        <f>Emissionsfaktorer!A227</f>
        <v>Fabriksbetong, husbyggnad klimatförbättrad C25/30</v>
      </c>
      <c r="B22" s="56"/>
      <c r="C22" s="62">
        <f>Emissionsfaktorer!B227</f>
        <v>7.6999999999999999E-2</v>
      </c>
      <c r="D22" s="60">
        <f t="shared" si="0"/>
        <v>0</v>
      </c>
      <c r="E22" s="141"/>
      <c r="F22"/>
      <c r="G22" s="71" t="str">
        <f>A212</f>
        <v>Stål och andra metaller</v>
      </c>
      <c r="H22" s="60">
        <f>SUM(D214:D232)</f>
        <v>0</v>
      </c>
      <c r="I22" s="141"/>
    </row>
    <row r="23" spans="1:9" x14ac:dyDescent="0.25">
      <c r="A23" s="71" t="str">
        <f>Emissionsfaktorer!A228</f>
        <v>Fabriksbetong, husbyggnad klimatförbättrad C28/35</v>
      </c>
      <c r="B23" s="56"/>
      <c r="C23" s="62">
        <f>Emissionsfaktorer!B228</f>
        <v>8.1900000000000001E-2</v>
      </c>
      <c r="D23" s="60">
        <f t="shared" si="0"/>
        <v>0</v>
      </c>
      <c r="E23" s="141"/>
      <c r="F23"/>
      <c r="G23" s="71" t="str">
        <f>A233</f>
        <v>Trävaror</v>
      </c>
      <c r="H23" s="60">
        <f>SUM(D235:D240)</f>
        <v>0</v>
      </c>
      <c r="I23" s="141"/>
    </row>
    <row r="24" spans="1:9" x14ac:dyDescent="0.25">
      <c r="A24" s="71" t="str">
        <f>Emissionsfaktorer!A229</f>
        <v>Fabriksbetong, husbyggnad klimatförbättrad C30/37</v>
      </c>
      <c r="B24" s="56"/>
      <c r="C24" s="62">
        <f>Emissionsfaktorer!B229</f>
        <v>8.6699999999999999E-2</v>
      </c>
      <c r="D24" s="60">
        <f t="shared" si="0"/>
        <v>0</v>
      </c>
      <c r="E24" s="141"/>
      <c r="F24"/>
      <c r="G24" s="71" t="str">
        <f>A241</f>
        <v>Tätskikt</v>
      </c>
      <c r="H24" s="60">
        <f>SUM(D243:D249)</f>
        <v>0</v>
      </c>
      <c r="I24" s="141"/>
    </row>
    <row r="25" spans="1:9" x14ac:dyDescent="0.25">
      <c r="A25" s="71" t="str">
        <f>Emissionsfaktorer!A230</f>
        <v>Fabriksbetong, husbyggnad klimatförbättrad C32/40</v>
      </c>
      <c r="B25" s="56"/>
      <c r="C25" s="62">
        <f>Emissionsfaktorer!B230</f>
        <v>8.8599999999999998E-2</v>
      </c>
      <c r="D25" s="60">
        <f t="shared" si="0"/>
        <v>0</v>
      </c>
      <c r="E25" s="141"/>
      <c r="F25"/>
      <c r="G25" s="71" t="str">
        <f>A250</f>
        <v>Övriga material</v>
      </c>
      <c r="H25" s="60">
        <f>SUM(D252:D262)</f>
        <v>0</v>
      </c>
      <c r="I25" s="141"/>
    </row>
    <row r="26" spans="1:9" x14ac:dyDescent="0.25">
      <c r="A26" s="71" t="str">
        <f>Emissionsfaktorer!A231</f>
        <v>Fabriksbetong, husbyggnad klimatförbättrad C35/45</v>
      </c>
      <c r="B26" s="56"/>
      <c r="C26" s="62">
        <f>Emissionsfaktorer!B231</f>
        <v>9.7799999999999998E-2</v>
      </c>
      <c r="D26" s="60">
        <f t="shared" si="0"/>
        <v>0</v>
      </c>
      <c r="E26" s="141"/>
      <c r="F26"/>
      <c r="G26" s="71" t="str">
        <f>A263</f>
        <v>Andra material/egna beräkningar</v>
      </c>
      <c r="H26" s="60">
        <f>SUM(D265:D364)</f>
        <v>0</v>
      </c>
      <c r="I26" s="141"/>
    </row>
    <row r="27" spans="1:9" x14ac:dyDescent="0.25">
      <c r="A27" s="71" t="str">
        <f>Emissionsfaktorer!A232</f>
        <v>Fabriksbetong, husbyggnad klimatförbättrad C40/50</v>
      </c>
      <c r="B27" s="56"/>
      <c r="C27" s="62">
        <f>Emissionsfaktorer!B232</f>
        <v>0.105</v>
      </c>
      <c r="D27" s="60">
        <f t="shared" si="0"/>
        <v>0</v>
      </c>
      <c r="E27" s="141"/>
      <c r="F27"/>
      <c r="G27" s="122" t="s">
        <v>835</v>
      </c>
      <c r="H27" s="123">
        <f>SUM(H11:H26)</f>
        <v>0</v>
      </c>
      <c r="I27" s="141"/>
    </row>
    <row r="28" spans="1:9" x14ac:dyDescent="0.25">
      <c r="A28" s="71" t="str">
        <f>Emissionsfaktorer!A233</f>
        <v>Fabriksbetong, husbyggnad klimatförbättrad C45/55</v>
      </c>
      <c r="B28" s="56"/>
      <c r="C28" s="62">
        <f>Emissionsfaktorer!B233</f>
        <v>0.114</v>
      </c>
      <c r="D28" s="60">
        <f t="shared" si="0"/>
        <v>0</v>
      </c>
      <c r="E28" s="141"/>
      <c r="F28"/>
    </row>
    <row r="29" spans="1:9" x14ac:dyDescent="0.25">
      <c r="A29" s="71" t="str">
        <f>Emissionsfaktorer!A234</f>
        <v>Fabriksbetong, husbyggnad klimatförbättrad C50/60</v>
      </c>
      <c r="B29" s="56"/>
      <c r="C29" s="62">
        <f>Emissionsfaktorer!B234</f>
        <v>0.122</v>
      </c>
      <c r="D29" s="60">
        <f t="shared" si="0"/>
        <v>0</v>
      </c>
      <c r="E29" s="141"/>
      <c r="F29"/>
    </row>
    <row r="30" spans="1:9" x14ac:dyDescent="0.25">
      <c r="A30" s="71" t="str">
        <f>Emissionsfaktorer!A235</f>
        <v>Fabriksbetong, husbyggnad klimatförbättrad C55/67</v>
      </c>
      <c r="B30" s="56"/>
      <c r="C30" s="62">
        <f>Emissionsfaktorer!B235</f>
        <v>0.13200000000000001</v>
      </c>
      <c r="D30" s="60">
        <f t="shared" si="0"/>
        <v>0</v>
      </c>
      <c r="E30" s="141"/>
      <c r="F30"/>
    </row>
    <row r="31" spans="1:9" x14ac:dyDescent="0.25">
      <c r="A31" s="71" t="str">
        <f>Emissionsfaktorer!A236</f>
        <v>Fabriksbetong, husbyggnad klimatförbättrad C60/75</v>
      </c>
      <c r="B31" s="56"/>
      <c r="C31" s="62">
        <f>Emissionsfaktorer!B236</f>
        <v>0.13800000000000001</v>
      </c>
      <c r="D31" s="60">
        <f t="shared" si="0"/>
        <v>0</v>
      </c>
      <c r="E31" s="141"/>
      <c r="F31"/>
    </row>
    <row r="32" spans="1:9" ht="31.5" customHeight="1" x14ac:dyDescent="0.25">
      <c r="A32" s="213" t="s">
        <v>84</v>
      </c>
      <c r="B32" s="177" t="s">
        <v>37</v>
      </c>
      <c r="C32" s="177" t="s">
        <v>534</v>
      </c>
      <c r="D32" s="70" t="s">
        <v>529</v>
      </c>
      <c r="E32" s="170" t="s">
        <v>837</v>
      </c>
      <c r="F32"/>
    </row>
    <row r="33" spans="1:6" ht="15.75" x14ac:dyDescent="0.25">
      <c r="A33" s="213"/>
      <c r="B33" s="177"/>
      <c r="C33" s="177"/>
      <c r="D33" s="69" t="s">
        <v>78</v>
      </c>
      <c r="E33" s="171"/>
      <c r="F33"/>
    </row>
    <row r="34" spans="1:6" x14ac:dyDescent="0.25">
      <c r="A34" s="71" t="str">
        <f>Emissionsfaktorer!A238</f>
        <v>Balkar B, förspänd</v>
      </c>
      <c r="B34" s="56"/>
      <c r="C34" s="62">
        <f>Emissionsfaktorer!B238</f>
        <v>0.192</v>
      </c>
      <c r="D34" s="60">
        <f>B34*C34</f>
        <v>0</v>
      </c>
      <c r="E34" s="141"/>
      <c r="F34"/>
    </row>
    <row r="35" spans="1:6" x14ac:dyDescent="0.25">
      <c r="A35" s="71" t="str">
        <f>Emissionsfaktorer!A239</f>
        <v>Balkar B, förspänd, klimatförbättrad</v>
      </c>
      <c r="B35" s="56"/>
      <c r="C35" s="62">
        <f>Emissionsfaktorer!B239</f>
        <v>0.14399999999999999</v>
      </c>
      <c r="D35" s="60">
        <f t="shared" ref="D35:D63" si="1">B35*C35</f>
        <v>0</v>
      </c>
      <c r="E35" s="141"/>
      <c r="F35"/>
    </row>
    <row r="36" spans="1:6" x14ac:dyDescent="0.25">
      <c r="A36" s="71" t="str">
        <f>Emissionsfaktorer!A240</f>
        <v>Balkar B, slakarmerad</v>
      </c>
      <c r="B36" s="56"/>
      <c r="C36" s="62">
        <f>Emissionsfaktorer!B240</f>
        <v>0.19800000000000001</v>
      </c>
      <c r="D36" s="60">
        <f t="shared" si="1"/>
        <v>0</v>
      </c>
      <c r="E36" s="141"/>
      <c r="F36"/>
    </row>
    <row r="37" spans="1:6" x14ac:dyDescent="0.25">
      <c r="A37" s="71" t="str">
        <f>Emissionsfaktorer!A241</f>
        <v>Balkar B, slakarmerad, klimatförbättrad</v>
      </c>
      <c r="B37" s="56"/>
      <c r="C37" s="62">
        <f>Emissionsfaktorer!B241</f>
        <v>0.14899999999999999</v>
      </c>
      <c r="D37" s="60">
        <f t="shared" si="1"/>
        <v>0</v>
      </c>
      <c r="E37" s="141"/>
      <c r="F37"/>
    </row>
    <row r="38" spans="1:6" x14ac:dyDescent="0.25">
      <c r="A38" s="71" t="str">
        <f>Emissionsfaktorer!A242</f>
        <v>Balkonger och trappor</v>
      </c>
      <c r="B38" s="56"/>
      <c r="C38" s="62">
        <f>Emissionsfaktorer!B242</f>
        <v>0.20899999999999999</v>
      </c>
      <c r="D38" s="60">
        <f t="shared" si="1"/>
        <v>0</v>
      </c>
      <c r="E38" s="141"/>
      <c r="F38"/>
    </row>
    <row r="39" spans="1:6" x14ac:dyDescent="0.25">
      <c r="A39" s="71" t="str">
        <f>Emissionsfaktorer!A243</f>
        <v>Balkonger och trappor, klimatförbättrad</v>
      </c>
      <c r="B39" s="56"/>
      <c r="C39" s="62">
        <f>Emissionsfaktorer!B243</f>
        <v>0.157</v>
      </c>
      <c r="D39" s="60">
        <f t="shared" si="1"/>
        <v>0</v>
      </c>
      <c r="E39" s="141"/>
      <c r="F39"/>
    </row>
    <row r="40" spans="1:6" x14ac:dyDescent="0.25">
      <c r="A40" s="71" t="str">
        <f>Emissionsfaktorer!A244</f>
        <v>Halvsandwichväggar, VI</v>
      </c>
      <c r="B40" s="56"/>
      <c r="C40" s="62">
        <f>Emissionsfaktorer!B244</f>
        <v>0.20499999999999999</v>
      </c>
      <c r="D40" s="60">
        <f t="shared" si="1"/>
        <v>0</v>
      </c>
      <c r="E40" s="141"/>
      <c r="F40"/>
    </row>
    <row r="41" spans="1:6" x14ac:dyDescent="0.25">
      <c r="A41" s="71" t="str">
        <f>Emissionsfaktorer!A245</f>
        <v>Halvsandwichväggar, VI, klimatförbättrad</v>
      </c>
      <c r="B41" s="56"/>
      <c r="C41" s="62">
        <f>Emissionsfaktorer!B245</f>
        <v>0.19</v>
      </c>
      <c r="D41" s="60">
        <f t="shared" si="1"/>
        <v>0</v>
      </c>
      <c r="E41" s="141"/>
      <c r="F41"/>
    </row>
    <row r="42" spans="1:6" x14ac:dyDescent="0.25">
      <c r="A42" s="71" t="str">
        <f>Emissionsfaktorer!A246</f>
        <v>Hålbjälklag, HD/F</v>
      </c>
      <c r="B42" s="56"/>
      <c r="C42" s="62">
        <f>Emissionsfaktorer!B246</f>
        <v>0.15</v>
      </c>
      <c r="D42" s="60">
        <f t="shared" si="1"/>
        <v>0</v>
      </c>
      <c r="E42" s="141"/>
      <c r="F42"/>
    </row>
    <row r="43" spans="1:6" x14ac:dyDescent="0.25">
      <c r="A43" s="71" t="str">
        <f>Emissionsfaktorer!A247</f>
        <v>Hålbjälklag, HD/F, klimatförbättrad</v>
      </c>
      <c r="B43" s="56"/>
      <c r="C43" s="62">
        <f>Emissionsfaktorer!B247</f>
        <v>0.10199999999999999</v>
      </c>
      <c r="D43" s="60">
        <f t="shared" si="1"/>
        <v>0</v>
      </c>
      <c r="E43" s="141"/>
      <c r="F43"/>
    </row>
    <row r="44" spans="1:6" x14ac:dyDescent="0.25">
      <c r="A44" s="71" t="str">
        <f>Emissionsfaktorer!A248</f>
        <v>Innervägg, V</v>
      </c>
      <c r="B44" s="56"/>
      <c r="C44" s="62">
        <f>Emissionsfaktorer!B248</f>
        <v>0.156</v>
      </c>
      <c r="D44" s="60">
        <f t="shared" si="1"/>
        <v>0</v>
      </c>
      <c r="E44" s="141"/>
      <c r="F44"/>
    </row>
    <row r="45" spans="1:6" x14ac:dyDescent="0.25">
      <c r="A45" s="71" t="str">
        <f>Emissionsfaktorer!A249</f>
        <v>Innervägg, V, klimatförbättrad</v>
      </c>
      <c r="B45" s="56"/>
      <c r="C45" s="62">
        <f>Emissionsfaktorer!B249</f>
        <v>0.11700000000000001</v>
      </c>
      <c r="D45" s="60">
        <f t="shared" si="1"/>
        <v>0</v>
      </c>
      <c r="E45" s="141"/>
      <c r="F45"/>
    </row>
    <row r="46" spans="1:6" x14ac:dyDescent="0.25">
      <c r="A46" s="71" t="str">
        <f>Emissionsfaktorer!A250</f>
        <v>Loftgångsplatta</v>
      </c>
      <c r="B46" s="56"/>
      <c r="C46" s="62">
        <f>Emissionsfaktorer!B250</f>
        <v>0.219</v>
      </c>
      <c r="D46" s="60">
        <f t="shared" si="1"/>
        <v>0</v>
      </c>
      <c r="E46" s="141"/>
      <c r="F46"/>
    </row>
    <row r="47" spans="1:6" x14ac:dyDescent="0.25">
      <c r="A47" s="71" t="str">
        <f>Emissionsfaktorer!A251</f>
        <v>Loftgångsplatta, klimatförbättrad</v>
      </c>
      <c r="B47" s="56"/>
      <c r="C47" s="62">
        <f>Emissionsfaktorer!B251</f>
        <v>0.16400000000000001</v>
      </c>
      <c r="D47" s="60">
        <f t="shared" si="1"/>
        <v>0</v>
      </c>
      <c r="E47" s="141"/>
      <c r="F47"/>
    </row>
    <row r="48" spans="1:6" x14ac:dyDescent="0.25">
      <c r="A48" s="71" t="str">
        <f>Emissionsfaktorer!A252</f>
        <v>Massivplattor  RD, RD/F, klimatförbättrad</v>
      </c>
      <c r="B48" s="56"/>
      <c r="C48" s="62">
        <f>Emissionsfaktorer!B252</f>
        <v>0.13700000000000001</v>
      </c>
      <c r="D48" s="60">
        <f t="shared" si="1"/>
        <v>0</v>
      </c>
      <c r="E48" s="141"/>
      <c r="F48"/>
    </row>
    <row r="49" spans="1:6" x14ac:dyDescent="0.25">
      <c r="A49" s="71" t="str">
        <f>Emissionsfaktorer!A253</f>
        <v>Massivplattor,  RD, RD/F</v>
      </c>
      <c r="B49" s="56"/>
      <c r="C49" s="62">
        <f>Emissionsfaktorer!B253</f>
        <v>0.183</v>
      </c>
      <c r="D49" s="60">
        <f t="shared" si="1"/>
        <v>0</v>
      </c>
      <c r="E49" s="141"/>
      <c r="F49"/>
    </row>
    <row r="50" spans="1:6" x14ac:dyDescent="0.25">
      <c r="A50" s="71" t="str">
        <f>Emissionsfaktorer!A254</f>
        <v>Pelare RP, OP</v>
      </c>
      <c r="B50" s="56"/>
      <c r="C50" s="62">
        <f>Emissionsfaktorer!B254</f>
        <v>0.23799999999999999</v>
      </c>
      <c r="D50" s="60">
        <f t="shared" si="1"/>
        <v>0</v>
      </c>
      <c r="E50" s="141"/>
      <c r="F50"/>
    </row>
    <row r="51" spans="1:6" x14ac:dyDescent="0.25">
      <c r="A51" s="71" t="str">
        <f>Emissionsfaktorer!A255</f>
        <v>Pelare RP, OP, klimatförbättrad</v>
      </c>
      <c r="B51" s="56"/>
      <c r="C51" s="62">
        <f>Emissionsfaktorer!B255</f>
        <v>0.17899999999999999</v>
      </c>
      <c r="D51" s="60">
        <f t="shared" si="1"/>
        <v>0</v>
      </c>
      <c r="E51" s="141"/>
      <c r="F51"/>
    </row>
    <row r="52" spans="1:6" x14ac:dyDescent="0.25">
      <c r="A52" s="71" t="str">
        <f>Emissionsfaktorer!A256</f>
        <v>Plattbärlag, PLE</v>
      </c>
      <c r="B52" s="56"/>
      <c r="C52" s="62">
        <f>Emissionsfaktorer!B256</f>
        <v>0.184</v>
      </c>
      <c r="D52" s="60">
        <f t="shared" si="1"/>
        <v>0</v>
      </c>
      <c r="E52" s="141"/>
      <c r="F52"/>
    </row>
    <row r="53" spans="1:6" x14ac:dyDescent="0.25">
      <c r="A53" s="71" t="str">
        <f>Emissionsfaktorer!A257</f>
        <v>Plattbärlag, PLE, klimatförbättrad</v>
      </c>
      <c r="B53" s="56"/>
      <c r="C53" s="62">
        <f>Emissionsfaktorer!B257</f>
        <v>0.13800000000000001</v>
      </c>
      <c r="D53" s="60">
        <f t="shared" si="1"/>
        <v>0</v>
      </c>
      <c r="E53" s="141"/>
      <c r="F53"/>
    </row>
    <row r="54" spans="1:6" x14ac:dyDescent="0.25">
      <c r="A54" s="71" t="str">
        <f>Emissionsfaktorer!A258</f>
        <v>Sandwichväggar, W</v>
      </c>
      <c r="B54" s="56"/>
      <c r="C54" s="62">
        <f>Emissionsfaktorer!B258</f>
        <v>0.23300000000000001</v>
      </c>
      <c r="D54" s="60">
        <f t="shared" si="1"/>
        <v>0</v>
      </c>
      <c r="E54" s="141"/>
      <c r="F54"/>
    </row>
    <row r="55" spans="1:6" x14ac:dyDescent="0.25">
      <c r="A55" s="71" t="str">
        <f>Emissionsfaktorer!A259</f>
        <v>Sandwichväggar, W, klimatförbättrad</v>
      </c>
      <c r="B55" s="56"/>
      <c r="C55" s="62">
        <f>Emissionsfaktorer!B259</f>
        <v>0.17499999999999999</v>
      </c>
      <c r="D55" s="60">
        <f t="shared" si="1"/>
        <v>0</v>
      </c>
      <c r="E55" s="141"/>
      <c r="F55"/>
    </row>
    <row r="56" spans="1:6" x14ac:dyDescent="0.25">
      <c r="A56" s="71" t="str">
        <f>Emissionsfaktorer!A260</f>
        <v>Skalvägg, VS</v>
      </c>
      <c r="B56" s="56"/>
      <c r="C56" s="62">
        <f>Emissionsfaktorer!B260</f>
        <v>0.184</v>
      </c>
      <c r="D56" s="60">
        <f t="shared" si="1"/>
        <v>0</v>
      </c>
      <c r="E56" s="141"/>
      <c r="F56"/>
    </row>
    <row r="57" spans="1:6" x14ac:dyDescent="0.25">
      <c r="A57" s="71" t="str">
        <f>Emissionsfaktorer!A261</f>
        <v>Skalvägg, VS, klimatförbättrad</v>
      </c>
      <c r="B57" s="56"/>
      <c r="C57" s="62">
        <f>Emissionsfaktorer!B261</f>
        <v>0.13800000000000001</v>
      </c>
      <c r="D57" s="60">
        <f t="shared" si="1"/>
        <v>0</v>
      </c>
      <c r="E57" s="141"/>
      <c r="F57"/>
    </row>
    <row r="58" spans="1:6" x14ac:dyDescent="0.25">
      <c r="A58" s="71" t="str">
        <f>Emissionsfaktorer!A262</f>
        <v>TT-plattor, TT,TT/F och STT/F</v>
      </c>
      <c r="B58" s="56"/>
      <c r="C58" s="62">
        <f>Emissionsfaktorer!B262</f>
        <v>0.219</v>
      </c>
      <c r="D58" s="60">
        <f t="shared" si="1"/>
        <v>0</v>
      </c>
      <c r="E58" s="141"/>
      <c r="F58"/>
    </row>
    <row r="59" spans="1:6" x14ac:dyDescent="0.25">
      <c r="A59" s="71" t="str">
        <f>Emissionsfaktorer!A263</f>
        <v>TT-plattor, TT,TT/F och STT/F, klimatförbättrad</v>
      </c>
      <c r="B59" s="56"/>
      <c r="C59" s="62">
        <f>Emissionsfaktorer!B263</f>
        <v>0.16500000000000001</v>
      </c>
      <c r="D59" s="60">
        <f t="shared" si="1"/>
        <v>0</v>
      </c>
      <c r="E59" s="141"/>
      <c r="F59"/>
    </row>
    <row r="60" spans="1:6" x14ac:dyDescent="0.25">
      <c r="A60" s="71" t="str">
        <f>Emissionsfaktorer!A264</f>
        <v>Vägg/Ytterskiva</v>
      </c>
      <c r="B60" s="56"/>
      <c r="C60" s="62">
        <f>Emissionsfaktorer!B264</f>
        <v>0.183</v>
      </c>
      <c r="D60" s="60">
        <f t="shared" si="1"/>
        <v>0</v>
      </c>
      <c r="E60" s="141"/>
      <c r="F60"/>
    </row>
    <row r="61" spans="1:6" x14ac:dyDescent="0.25">
      <c r="A61" s="71" t="str">
        <f>Emissionsfaktorer!A265</f>
        <v>Vägg/Ytterskiva, klimatförbättrad</v>
      </c>
      <c r="B61" s="56"/>
      <c r="C61" s="62">
        <f>Emissionsfaktorer!B265</f>
        <v>0.13700000000000001</v>
      </c>
      <c r="D61" s="60">
        <f t="shared" si="1"/>
        <v>0</v>
      </c>
      <c r="E61" s="141"/>
      <c r="F61"/>
    </row>
    <row r="62" spans="1:6" x14ac:dyDescent="0.25">
      <c r="A62" s="71" t="str">
        <f>Emissionsfaktorer!A266</f>
        <v>Övrigt, Prefabricerad armerat betongelement</v>
      </c>
      <c r="B62" s="56"/>
      <c r="C62" s="62">
        <f>Emissionsfaktorer!B266</f>
        <v>0.19800000000000001</v>
      </c>
      <c r="D62" s="60">
        <f t="shared" si="1"/>
        <v>0</v>
      </c>
      <c r="E62" s="141"/>
      <c r="F62"/>
    </row>
    <row r="63" spans="1:6" x14ac:dyDescent="0.25">
      <c r="A63" s="71" t="str">
        <f>Emissionsfaktorer!A267</f>
        <v>Övrigt, Prefabricerad armerat betongelement, klimatförbättrad</v>
      </c>
      <c r="B63" s="56"/>
      <c r="C63" s="62">
        <f>Emissionsfaktorer!B267</f>
        <v>0.14899999999999999</v>
      </c>
      <c r="D63" s="60">
        <f t="shared" si="1"/>
        <v>0</v>
      </c>
      <c r="E63" s="141"/>
      <c r="F63"/>
    </row>
    <row r="64" spans="1:6" ht="31.5" x14ac:dyDescent="0.25">
      <c r="A64" s="213" t="s">
        <v>98</v>
      </c>
      <c r="B64" s="177" t="s">
        <v>37</v>
      </c>
      <c r="C64" s="177" t="s">
        <v>534</v>
      </c>
      <c r="D64" s="70" t="s">
        <v>529</v>
      </c>
      <c r="E64" s="170" t="s">
        <v>837</v>
      </c>
      <c r="F64"/>
    </row>
    <row r="65" spans="1:6" ht="15.75" x14ac:dyDescent="0.25">
      <c r="A65" s="213"/>
      <c r="B65" s="177"/>
      <c r="C65" s="177"/>
      <c r="D65" s="69" t="s">
        <v>78</v>
      </c>
      <c r="E65" s="171"/>
      <c r="F65"/>
    </row>
    <row r="66" spans="1:6" x14ac:dyDescent="0.25">
      <c r="A66" s="71" t="str">
        <f>Emissionsfaktorer!A269</f>
        <v>Avjämningsmassor &lt; 17 % cement</v>
      </c>
      <c r="B66" s="56"/>
      <c r="C66" s="62">
        <f>Emissionsfaktorer!B269</f>
        <v>0.156</v>
      </c>
      <c r="D66" s="60">
        <f t="shared" ref="D66:D80" si="2">B66*C66</f>
        <v>0</v>
      </c>
      <c r="E66" s="141"/>
      <c r="F66"/>
    </row>
    <row r="67" spans="1:6" x14ac:dyDescent="0.25">
      <c r="A67" s="71" t="str">
        <f>Emissionsfaktorer!A270</f>
        <v>Avjämningsmassor &lt; 22 % cement</v>
      </c>
      <c r="B67" s="56"/>
      <c r="C67" s="62">
        <f>Emissionsfaktorer!B270</f>
        <v>0.17599999999999999</v>
      </c>
      <c r="D67" s="60">
        <f t="shared" si="2"/>
        <v>0</v>
      </c>
      <c r="E67" s="141"/>
      <c r="F67"/>
    </row>
    <row r="68" spans="1:6" x14ac:dyDescent="0.25">
      <c r="A68" s="71" t="str">
        <f>Emissionsfaktorer!A271</f>
        <v>Avjämningsmassor &lt; 30 % cement</v>
      </c>
      <c r="B68" s="56"/>
      <c r="C68" s="62">
        <f>Emissionsfaktorer!B271</f>
        <v>0.308</v>
      </c>
      <c r="D68" s="60">
        <f t="shared" si="2"/>
        <v>0</v>
      </c>
      <c r="E68" s="141"/>
      <c r="F68"/>
    </row>
    <row r="69" spans="1:6" x14ac:dyDescent="0.25">
      <c r="A69" s="71" t="str">
        <f>Emissionsfaktorer!A272</f>
        <v>Bitumen</v>
      </c>
      <c r="B69" s="56"/>
      <c r="C69" s="62">
        <f>Emissionsfaktorer!B272</f>
        <v>0.20799999999999999</v>
      </c>
      <c r="D69" s="60">
        <f t="shared" si="2"/>
        <v>0</v>
      </c>
      <c r="E69" s="141"/>
      <c r="F69"/>
    </row>
    <row r="70" spans="1:6" x14ac:dyDescent="0.25">
      <c r="A70" s="71" t="str">
        <f>Emissionsfaktorer!A273</f>
        <v>Cement, typ CEM II/A-LL 42,5 R</v>
      </c>
      <c r="B70" s="56"/>
      <c r="C70" s="62">
        <f>Emissionsfaktorer!B273</f>
        <v>0.65</v>
      </c>
      <c r="D70" s="60">
        <f t="shared" si="2"/>
        <v>0</v>
      </c>
      <c r="E70" s="141"/>
      <c r="F70"/>
    </row>
    <row r="71" spans="1:6" x14ac:dyDescent="0.25">
      <c r="A71" s="71" t="str">
        <f>Emissionsfaktorer!A274</f>
        <v>Fiberförstärkta avjämningsmassor &lt; 22 % cement</v>
      </c>
      <c r="B71" s="56"/>
      <c r="C71" s="62">
        <f>Emissionsfaktorer!B274</f>
        <v>0.214</v>
      </c>
      <c r="D71" s="60">
        <f t="shared" si="2"/>
        <v>0</v>
      </c>
      <c r="E71" s="141"/>
      <c r="F71"/>
    </row>
    <row r="72" spans="1:6" x14ac:dyDescent="0.25">
      <c r="A72" s="71" t="str">
        <f>Emissionsfaktorer!A275</f>
        <v>Kalkbruk D (CS I)</v>
      </c>
      <c r="B72" s="56"/>
      <c r="C72" s="62">
        <f>Emissionsfaktorer!B275</f>
        <v>0.122</v>
      </c>
      <c r="D72" s="60">
        <f t="shared" si="2"/>
        <v>0</v>
      </c>
      <c r="E72" s="141"/>
      <c r="F72"/>
    </row>
    <row r="73" spans="1:6" x14ac:dyDescent="0.25">
      <c r="A73" s="71" t="str">
        <f>Emissionsfaktorer!A276</f>
        <v>Mur- och putsbruk B (CS III)</v>
      </c>
      <c r="B73" s="56"/>
      <c r="C73" s="62">
        <f>Emissionsfaktorer!B276</f>
        <v>0.16700000000000001</v>
      </c>
      <c r="D73" s="60">
        <f t="shared" si="2"/>
        <v>0</v>
      </c>
      <c r="E73" s="141"/>
      <c r="F73"/>
    </row>
    <row r="74" spans="1:6" x14ac:dyDescent="0.25">
      <c r="A74" s="71" t="str">
        <f>Emissionsfaktorer!A277</f>
        <v>Mur- och putsbruk C (CS II)</v>
      </c>
      <c r="B74" s="56"/>
      <c r="C74" s="62">
        <f>Emissionsfaktorer!B277</f>
        <v>0.16200000000000001</v>
      </c>
      <c r="D74" s="60">
        <f t="shared" si="2"/>
        <v>0</v>
      </c>
      <c r="E74" s="141"/>
      <c r="F74"/>
    </row>
    <row r="75" spans="1:6" x14ac:dyDescent="0.25">
      <c r="A75" s="71" t="str">
        <f>Emissionsfaktorer!A278</f>
        <v>Murbruk A (CS IV)</v>
      </c>
      <c r="B75" s="56"/>
      <c r="C75" s="62">
        <f>Emissionsfaktorer!B278</f>
        <v>0.19900000000000001</v>
      </c>
      <c r="D75" s="60">
        <f t="shared" si="2"/>
        <v>0</v>
      </c>
      <c r="E75" s="141"/>
      <c r="F75"/>
    </row>
    <row r="76" spans="1:6" x14ac:dyDescent="0.25">
      <c r="A76" s="71" t="str">
        <f>Emissionsfaktorer!A279</f>
        <v>Putsbruk B (CS III), fiberförstärkt tvåskiktsbehandling</v>
      </c>
      <c r="B76" s="56"/>
      <c r="C76" s="62">
        <f>Emissionsfaktorer!B279</f>
        <v>0.24</v>
      </c>
      <c r="D76" s="60">
        <f t="shared" si="2"/>
        <v>0</v>
      </c>
      <c r="E76" s="141"/>
      <c r="F76"/>
    </row>
    <row r="77" spans="1:6" x14ac:dyDescent="0.25">
      <c r="A77" s="71" t="str">
        <f>Emissionsfaktorer!A280</f>
        <v>Putsbruk C (CS II), pumpbar</v>
      </c>
      <c r="B77" s="56"/>
      <c r="C77" s="62">
        <f>Emissionsfaktorer!B280</f>
        <v>0.16200000000000001</v>
      </c>
      <c r="D77" s="60">
        <f t="shared" si="2"/>
        <v>0</v>
      </c>
      <c r="E77" s="141"/>
      <c r="F77"/>
    </row>
    <row r="78" spans="1:6" x14ac:dyDescent="0.25">
      <c r="A78" s="71" t="str">
        <f>Emissionsfaktorer!A281</f>
        <v>Snabba avjämningsmassor &lt; 60 % cement</v>
      </c>
      <c r="B78" s="56"/>
      <c r="C78" s="62">
        <f>Emissionsfaktorer!B281</f>
        <v>0.34899999999999998</v>
      </c>
      <c r="D78" s="60">
        <f t="shared" si="2"/>
        <v>0</v>
      </c>
      <c r="E78" s="141"/>
      <c r="F78"/>
    </row>
    <row r="79" spans="1:6" x14ac:dyDescent="0.25">
      <c r="A79" s="71" t="str">
        <f>Emissionsfaktorer!A282</f>
        <v>Torrbruk, finbetong K30 (C32/40)</v>
      </c>
      <c r="B79" s="56"/>
      <c r="C79" s="62">
        <f>Emissionsfaktorer!B282</f>
        <v>0.192</v>
      </c>
      <c r="D79" s="60">
        <f t="shared" si="2"/>
        <v>0</v>
      </c>
      <c r="E79" s="141"/>
      <c r="F79"/>
    </row>
    <row r="80" spans="1:6" x14ac:dyDescent="0.25">
      <c r="A80" s="71" t="str">
        <f>Emissionsfaktorer!A283</f>
        <v>Torrbruk, grovbetong K25 (C28/35)</v>
      </c>
      <c r="B80" s="56"/>
      <c r="C80" s="62">
        <f>Emissionsfaktorer!B283</f>
        <v>0.13300000000000001</v>
      </c>
      <c r="D80" s="60">
        <f t="shared" si="2"/>
        <v>0</v>
      </c>
      <c r="E80" s="141"/>
      <c r="F80"/>
    </row>
    <row r="81" spans="1:6" ht="31.5" customHeight="1" x14ac:dyDescent="0.25">
      <c r="A81" s="213" t="s">
        <v>33</v>
      </c>
      <c r="B81" s="177" t="s">
        <v>37</v>
      </c>
      <c r="C81" s="177" t="s">
        <v>534</v>
      </c>
      <c r="D81" s="70" t="s">
        <v>529</v>
      </c>
      <c r="E81" s="170" t="s">
        <v>837</v>
      </c>
      <c r="F81"/>
    </row>
    <row r="82" spans="1:6" ht="15.75" x14ac:dyDescent="0.25">
      <c r="A82" s="213"/>
      <c r="B82" s="177"/>
      <c r="C82" s="177"/>
      <c r="D82" s="69" t="s">
        <v>78</v>
      </c>
      <c r="E82" s="171"/>
      <c r="F82"/>
    </row>
    <row r="83" spans="1:6" x14ac:dyDescent="0.25">
      <c r="A83" s="71" t="str">
        <f>Emissionsfaktorer!A285</f>
        <v>Fibercementskivor, byggskiva, ≤ 60 vikt-% cement,</v>
      </c>
      <c r="B83" s="56"/>
      <c r="C83" s="62">
        <f>Emissionsfaktorer!B285</f>
        <v>0.67900000000000005</v>
      </c>
      <c r="D83" s="60">
        <f t="shared" ref="D83:D101" si="3">B83*C83</f>
        <v>0</v>
      </c>
      <c r="E83" s="141"/>
      <c r="F83"/>
    </row>
    <row r="84" spans="1:6" x14ac:dyDescent="0.25">
      <c r="A84" s="71" t="str">
        <f>Emissionsfaktorer!A286</f>
        <v>Fibercementskivor, fasadskiva, ≤ 85 vikt-% cement,</v>
      </c>
      <c r="B84" s="56"/>
      <c r="C84" s="62">
        <f>Emissionsfaktorer!B286</f>
        <v>1.79</v>
      </c>
      <c r="D84" s="60">
        <f t="shared" si="3"/>
        <v>0</v>
      </c>
      <c r="E84" s="141"/>
      <c r="F84"/>
    </row>
    <row r="85" spans="1:6" x14ac:dyDescent="0.25">
      <c r="A85" s="71" t="str">
        <f>Emissionsfaktorer!A287</f>
        <v>Fibercementskivor, inomhusskiva, ≤ 35 vikt-% cement,</v>
      </c>
      <c r="B85" s="56"/>
      <c r="C85" s="62">
        <f>Emissionsfaktorer!B287</f>
        <v>0.43</v>
      </c>
      <c r="D85" s="60">
        <f t="shared" si="3"/>
        <v>0</v>
      </c>
      <c r="E85" s="141"/>
      <c r="F85"/>
    </row>
    <row r="86" spans="1:6" x14ac:dyDescent="0.25">
      <c r="A86" s="71" t="str">
        <f>Emissionsfaktorer!A288</f>
        <v>Fibergipsskiva med cellulosafiber</v>
      </c>
      <c r="B86" s="56"/>
      <c r="C86" s="62">
        <f>Emissionsfaktorer!B288</f>
        <v>0.39600000000000002</v>
      </c>
      <c r="D86" s="60">
        <f t="shared" si="3"/>
        <v>0</v>
      </c>
      <c r="E86" s="141"/>
      <c r="F86"/>
    </row>
    <row r="87" spans="1:6" x14ac:dyDescent="0.25">
      <c r="A87" s="71" t="str">
        <f>Emissionsfaktorer!A289</f>
        <v>Formskiva</v>
      </c>
      <c r="B87" s="56"/>
      <c r="C87" s="62">
        <f>Emissionsfaktorer!B289</f>
        <v>0.64400000000000002</v>
      </c>
      <c r="D87" s="60">
        <f t="shared" si="3"/>
        <v>0</v>
      </c>
      <c r="E87" s="141"/>
      <c r="F87"/>
    </row>
    <row r="88" spans="1:6" ht="15" customHeight="1" x14ac:dyDescent="0.25">
      <c r="A88" s="71" t="str">
        <f>Emissionsfaktorer!A290</f>
        <v>Gipsskiva, brandskiva</v>
      </c>
      <c r="B88" s="56"/>
      <c r="C88" s="62">
        <f>Emissionsfaktorer!B290</f>
        <v>0.25600000000000001</v>
      </c>
      <c r="D88" s="60">
        <f t="shared" si="3"/>
        <v>0</v>
      </c>
      <c r="E88" s="141"/>
      <c r="F88"/>
    </row>
    <row r="89" spans="1:6" ht="15" customHeight="1" x14ac:dyDescent="0.25">
      <c r="A89" s="71" t="str">
        <f>Emissionsfaktorer!A291</f>
        <v>Gipsskiva, golvskiva</v>
      </c>
      <c r="B89" s="56"/>
      <c r="C89" s="62">
        <f>Emissionsfaktorer!B291</f>
        <v>0.23699999999999999</v>
      </c>
      <c r="D89" s="60">
        <f t="shared" si="3"/>
        <v>0</v>
      </c>
      <c r="E89" s="141"/>
      <c r="F89"/>
    </row>
    <row r="90" spans="1:6" x14ac:dyDescent="0.25">
      <c r="A90" s="71" t="str">
        <f>Emissionsfaktorer!A292</f>
        <v>Gipsskiva, hårdskiva</v>
      </c>
      <c r="B90" s="56"/>
      <c r="C90" s="62">
        <f>Emissionsfaktorer!B292</f>
        <v>0.222</v>
      </c>
      <c r="D90" s="60">
        <f t="shared" si="3"/>
        <v>0</v>
      </c>
      <c r="E90" s="141"/>
      <c r="F90"/>
    </row>
    <row r="91" spans="1:6" x14ac:dyDescent="0.25">
      <c r="A91" s="71" t="str">
        <f>Emissionsfaktorer!A293</f>
        <v>Gipsskiva, standardskiva</v>
      </c>
      <c r="B91" s="56"/>
      <c r="C91" s="62">
        <f>Emissionsfaktorer!B293</f>
        <v>0.22700000000000001</v>
      </c>
      <c r="D91" s="60">
        <f t="shared" si="3"/>
        <v>0</v>
      </c>
      <c r="E91" s="141"/>
      <c r="F91"/>
    </row>
    <row r="92" spans="1:6" x14ac:dyDescent="0.25">
      <c r="A92" s="71" t="str">
        <f>Emissionsfaktorer!A294</f>
        <v>Gipsskiva, vindskiva</v>
      </c>
      <c r="B92" s="56"/>
      <c r="C92" s="62">
        <f>Emissionsfaktorer!B294</f>
        <v>0.26600000000000001</v>
      </c>
      <c r="D92" s="60">
        <f t="shared" si="3"/>
        <v>0</v>
      </c>
      <c r="E92" s="141"/>
      <c r="F92"/>
    </row>
    <row r="93" spans="1:6" x14ac:dyDescent="0.25">
      <c r="A93" s="71" t="str">
        <f>Emissionsfaktorer!A295</f>
        <v>Gipsskiva, våtrumskiva</v>
      </c>
      <c r="B93" s="56"/>
      <c r="C93" s="62">
        <f>Emissionsfaktorer!B295</f>
        <v>0.26</v>
      </c>
      <c r="D93" s="60">
        <f t="shared" si="3"/>
        <v>0</v>
      </c>
      <c r="E93" s="141"/>
      <c r="F93"/>
    </row>
    <row r="94" spans="1:6" x14ac:dyDescent="0.25">
      <c r="A94" s="71" t="str">
        <f>Emissionsfaktorer!A296</f>
        <v>HDF-skiva, HDF (torr process)</v>
      </c>
      <c r="B94" s="56"/>
      <c r="C94" s="62">
        <f>Emissionsfaktorer!B296</f>
        <v>0.51</v>
      </c>
      <c r="D94" s="60">
        <f t="shared" si="3"/>
        <v>0</v>
      </c>
      <c r="E94" s="141"/>
      <c r="F94"/>
    </row>
    <row r="95" spans="1:6" ht="15" customHeight="1" x14ac:dyDescent="0.25">
      <c r="A95" s="71" t="str">
        <f>Emissionsfaktorer!A297</f>
        <v>Hård skiva, HB (våt process)</v>
      </c>
      <c r="B95" s="56"/>
      <c r="C95" s="62">
        <f>Emissionsfaktorer!B297</f>
        <v>0.29799999999999999</v>
      </c>
      <c r="D95" s="60">
        <f t="shared" si="3"/>
        <v>0</v>
      </c>
      <c r="E95" s="141"/>
      <c r="F95"/>
    </row>
    <row r="96" spans="1:6" ht="15" customHeight="1" x14ac:dyDescent="0.25">
      <c r="A96" s="71" t="str">
        <f>Emissionsfaktorer!A298</f>
        <v>OSB</v>
      </c>
      <c r="B96" s="56"/>
      <c r="C96" s="62">
        <f>Emissionsfaktorer!B298</f>
        <v>0.35799999999999998</v>
      </c>
      <c r="D96" s="60">
        <f t="shared" si="3"/>
        <v>0</v>
      </c>
      <c r="E96" s="141"/>
      <c r="F96"/>
    </row>
    <row r="97" spans="1:6" x14ac:dyDescent="0.25">
      <c r="A97" s="71" t="str">
        <f>Emissionsfaktorer!A299</f>
        <v>Plywood</v>
      </c>
      <c r="B97" s="56"/>
      <c r="C97" s="62">
        <f>Emissionsfaktorer!B299</f>
        <v>0.35799999999999998</v>
      </c>
      <c r="D97" s="60">
        <f t="shared" si="3"/>
        <v>0</v>
      </c>
      <c r="E97" s="141"/>
      <c r="F97"/>
    </row>
    <row r="98" spans="1:6" x14ac:dyDescent="0.25">
      <c r="A98" s="71" t="str">
        <f>Emissionsfaktorer!A300</f>
        <v>Putsbärarskiva av glasgranulat</v>
      </c>
      <c r="B98" s="56"/>
      <c r="C98" s="62">
        <f>Emissionsfaktorer!B300</f>
        <v>1.43</v>
      </c>
      <c r="D98" s="60">
        <f t="shared" si="3"/>
        <v>0</v>
      </c>
      <c r="E98" s="141"/>
      <c r="F98"/>
    </row>
    <row r="99" spans="1:6" x14ac:dyDescent="0.25">
      <c r="A99" s="71" t="str">
        <f>Emissionsfaktorer!A301</f>
        <v>Spånskiva</v>
      </c>
      <c r="B99" s="56"/>
      <c r="C99" s="62">
        <f>Emissionsfaktorer!B301</f>
        <v>0.39</v>
      </c>
      <c r="D99" s="60">
        <f t="shared" si="3"/>
        <v>0</v>
      </c>
      <c r="E99" s="141"/>
      <c r="F99"/>
    </row>
    <row r="100" spans="1:6" x14ac:dyDescent="0.25">
      <c r="A100" s="71" t="str">
        <f>Emissionsfaktorer!A302</f>
        <v>Stenkompositfasadskiva, 12-17 % w/w polyesterbindemedel</v>
      </c>
      <c r="B100" s="56"/>
      <c r="C100" s="62">
        <f>Emissionsfaktorer!B302</f>
        <v>1.18</v>
      </c>
      <c r="D100" s="60">
        <f t="shared" si="3"/>
        <v>0</v>
      </c>
      <c r="E100" s="141"/>
      <c r="F100"/>
    </row>
    <row r="101" spans="1:6" x14ac:dyDescent="0.25">
      <c r="A101" s="71" t="str">
        <f>Emissionsfaktorer!A303</f>
        <v>Stenkompositfasadskiva, 18-20 % w/w polyesterbindemedel</v>
      </c>
      <c r="B101" s="56"/>
      <c r="C101" s="62">
        <f>Emissionsfaktorer!B303</f>
        <v>1.49</v>
      </c>
      <c r="D101" s="60">
        <f t="shared" si="3"/>
        <v>0</v>
      </c>
      <c r="E101" s="141"/>
      <c r="F101"/>
    </row>
    <row r="102" spans="1:6" ht="31.5" customHeight="1" x14ac:dyDescent="0.25">
      <c r="A102" s="213" t="s">
        <v>131</v>
      </c>
      <c r="B102" s="177" t="s">
        <v>37</v>
      </c>
      <c r="C102" s="177" t="s">
        <v>534</v>
      </c>
      <c r="D102" s="70" t="s">
        <v>529</v>
      </c>
      <c r="E102" s="170" t="s">
        <v>837</v>
      </c>
      <c r="F102"/>
    </row>
    <row r="103" spans="1:6" ht="15.75" x14ac:dyDescent="0.25">
      <c r="A103" s="213"/>
      <c r="B103" s="177"/>
      <c r="C103" s="177"/>
      <c r="D103" s="69" t="s">
        <v>78</v>
      </c>
      <c r="E103" s="171"/>
      <c r="F103"/>
    </row>
    <row r="104" spans="1:6" x14ac:dyDescent="0.25">
      <c r="A104" s="71" t="str">
        <f>Emissionsfaktorer!A305</f>
        <v>Fogmassa, silikon</v>
      </c>
      <c r="B104" s="56"/>
      <c r="C104" s="62">
        <f>Emissionsfaktorer!B305</f>
        <v>7.08</v>
      </c>
      <c r="D104" s="60">
        <f>B104*C104</f>
        <v>0</v>
      </c>
      <c r="E104" s="141"/>
      <c r="F104"/>
    </row>
    <row r="105" spans="1:6" x14ac:dyDescent="0.25">
      <c r="A105" s="71" t="str">
        <f>Emissionsfaktorer!A306</f>
        <v>Fogmassa, övrigt</v>
      </c>
      <c r="B105" s="56"/>
      <c r="C105" s="62">
        <f>Emissionsfaktorer!B306</f>
        <v>3.25</v>
      </c>
      <c r="D105" s="60">
        <f t="shared" ref="D105:D108" si="4">B105*C105</f>
        <v>0</v>
      </c>
      <c r="E105" s="141"/>
      <c r="F105"/>
    </row>
    <row r="106" spans="1:6" x14ac:dyDescent="0.25">
      <c r="A106" s="71" t="str">
        <f>Emissionsfaktorer!A307</f>
        <v>Silikatfärg</v>
      </c>
      <c r="B106" s="56"/>
      <c r="C106" s="62">
        <f>Emissionsfaktorer!B307</f>
        <v>1.2</v>
      </c>
      <c r="D106" s="60">
        <f>B106*C106</f>
        <v>0</v>
      </c>
      <c r="E106" s="141"/>
      <c r="F106"/>
    </row>
    <row r="107" spans="1:6" x14ac:dyDescent="0.25">
      <c r="A107" s="71" t="str">
        <f>Emissionsfaktorer!A308</f>
        <v>Slamfärg</v>
      </c>
      <c r="B107" s="56"/>
      <c r="C107" s="62">
        <f>Emissionsfaktorer!B308</f>
        <v>0.6</v>
      </c>
      <c r="D107" s="60">
        <f t="shared" si="4"/>
        <v>0</v>
      </c>
      <c r="E107" s="141"/>
      <c r="F107"/>
    </row>
    <row r="108" spans="1:6" x14ac:dyDescent="0.25">
      <c r="A108" s="71" t="str">
        <f>Emissionsfaktorer!A309</f>
        <v>Utomhusfärg, vattenburen akryl</v>
      </c>
      <c r="B108" s="56"/>
      <c r="C108" s="62">
        <f>Emissionsfaktorer!B309</f>
        <v>2.5</v>
      </c>
      <c r="D108" s="60">
        <f t="shared" si="4"/>
        <v>0</v>
      </c>
      <c r="E108" s="141"/>
      <c r="F108"/>
    </row>
    <row r="109" spans="1:6" ht="31.5" customHeight="1" x14ac:dyDescent="0.25">
      <c r="A109" s="213" t="s">
        <v>137</v>
      </c>
      <c r="B109" s="177" t="s">
        <v>37</v>
      </c>
      <c r="C109" s="177" t="s">
        <v>534</v>
      </c>
      <c r="D109" s="70" t="s">
        <v>529</v>
      </c>
      <c r="E109" s="170" t="s">
        <v>837</v>
      </c>
      <c r="F109"/>
    </row>
    <row r="110" spans="1:6" ht="15.75" x14ac:dyDescent="0.25">
      <c r="A110" s="213"/>
      <c r="B110" s="177"/>
      <c r="C110" s="177"/>
      <c r="D110" s="69" t="s">
        <v>78</v>
      </c>
      <c r="E110" s="171"/>
      <c r="F110"/>
    </row>
    <row r="111" spans="1:6" x14ac:dyDescent="0.25">
      <c r="A111" s="71" t="str">
        <f>Emissionsfaktorer!A311</f>
        <v xml:space="preserve">Brandglas, 5/5 E30 - EW30 - EI30 </v>
      </c>
      <c r="B111" s="56"/>
      <c r="C111" s="62">
        <f>Emissionsfaktorer!B311</f>
        <v>2.61</v>
      </c>
      <c r="D111" s="60">
        <f>B111*C111</f>
        <v>0</v>
      </c>
      <c r="E111" s="249"/>
      <c r="F111"/>
    </row>
    <row r="112" spans="1:6" x14ac:dyDescent="0.25">
      <c r="A112" s="71" t="str">
        <f>Emissionsfaktorer!A312</f>
        <v>Fönster, PVC, alla typer, 3-glas</v>
      </c>
      <c r="B112" s="56"/>
      <c r="C112" s="62">
        <f>Emissionsfaktorer!B312</f>
        <v>2.1</v>
      </c>
      <c r="D112" s="60">
        <f t="shared" ref="D112:D138" si="5">B112*C112</f>
        <v>0</v>
      </c>
      <c r="E112" s="249"/>
      <c r="F112"/>
    </row>
    <row r="113" spans="1:6" x14ac:dyDescent="0.25">
      <c r="A113" s="71" t="str">
        <f>Emissionsfaktorer!A313</f>
        <v>Fönster, trä, fast, 3-glas</v>
      </c>
      <c r="B113" s="56"/>
      <c r="C113" s="62">
        <f>Emissionsfaktorer!B313</f>
        <v>1.7</v>
      </c>
      <c r="D113" s="60">
        <f t="shared" si="5"/>
        <v>0</v>
      </c>
      <c r="E113" s="249"/>
      <c r="F113"/>
    </row>
    <row r="114" spans="1:6" x14ac:dyDescent="0.25">
      <c r="A114" s="71" t="str">
        <f>Emissionsfaktorer!A314</f>
        <v>Fönster, trä, inåtgående, 3-glas</v>
      </c>
      <c r="B114" s="56"/>
      <c r="C114" s="62">
        <f>Emissionsfaktorer!B314</f>
        <v>1.7</v>
      </c>
      <c r="D114" s="60">
        <f t="shared" si="5"/>
        <v>0</v>
      </c>
      <c r="E114" s="249"/>
      <c r="F114"/>
    </row>
    <row r="115" spans="1:6" x14ac:dyDescent="0.25">
      <c r="A115" s="71" t="str">
        <f>Emissionsfaktorer!A315</f>
        <v>Fönster, trä, sidhängt, 3-glas</v>
      </c>
      <c r="B115" s="56"/>
      <c r="C115" s="62">
        <f>Emissionsfaktorer!B315</f>
        <v>2</v>
      </c>
      <c r="D115" s="60">
        <f t="shared" si="5"/>
        <v>0</v>
      </c>
      <c r="E115" s="249"/>
      <c r="F115"/>
    </row>
    <row r="116" spans="1:6" x14ac:dyDescent="0.25">
      <c r="A116" s="71" t="str">
        <f>Emissionsfaktorer!A316</f>
        <v>Fönster, trä, vridfönster, 3-glas</v>
      </c>
      <c r="B116" s="56"/>
      <c r="C116" s="62">
        <f>Emissionsfaktorer!B316</f>
        <v>2.1</v>
      </c>
      <c r="D116" s="60">
        <f t="shared" si="5"/>
        <v>0</v>
      </c>
      <c r="E116" s="249"/>
      <c r="F116"/>
    </row>
    <row r="117" spans="1:6" x14ac:dyDescent="0.25">
      <c r="A117" s="71" t="str">
        <f>Emissionsfaktorer!A317</f>
        <v>Fönster, trä/aluminium, fast, 3-glas</v>
      </c>
      <c r="B117" s="56"/>
      <c r="C117" s="62">
        <f>Emissionsfaktorer!B317</f>
        <v>2.2000000000000002</v>
      </c>
      <c r="D117" s="60">
        <f t="shared" si="5"/>
        <v>0</v>
      </c>
      <c r="E117" s="249"/>
      <c r="F117"/>
    </row>
    <row r="118" spans="1:6" x14ac:dyDescent="0.25">
      <c r="A118" s="71" t="str">
        <f>Emissionsfaktorer!A318</f>
        <v>Fönster, trä/aluminium, inåtgående, 3-glas</v>
      </c>
      <c r="B118" s="56"/>
      <c r="C118" s="62">
        <f>Emissionsfaktorer!B318</f>
        <v>2</v>
      </c>
      <c r="D118" s="60">
        <f t="shared" si="5"/>
        <v>0</v>
      </c>
      <c r="E118" s="249"/>
      <c r="F118"/>
    </row>
    <row r="119" spans="1:6" x14ac:dyDescent="0.25">
      <c r="A119" s="71" t="str">
        <f>Emissionsfaktorer!A319</f>
        <v>Fönster, trä/aluminium, sidhängt, 3-glas</v>
      </c>
      <c r="B119" s="56"/>
      <c r="C119" s="62">
        <f>Emissionsfaktorer!B319</f>
        <v>2.2999999999999998</v>
      </c>
      <c r="D119" s="60">
        <f t="shared" si="5"/>
        <v>0</v>
      </c>
      <c r="E119" s="249"/>
      <c r="F119"/>
    </row>
    <row r="120" spans="1:6" x14ac:dyDescent="0.25">
      <c r="A120" s="71" t="str">
        <f>Emissionsfaktorer!A320</f>
        <v>Fönster, trä/aluminium, vridfönster, 3-glas</v>
      </c>
      <c r="B120" s="56"/>
      <c r="C120" s="62">
        <f>Emissionsfaktorer!B320</f>
        <v>2.2000000000000002</v>
      </c>
      <c r="D120" s="60">
        <f t="shared" si="5"/>
        <v>0</v>
      </c>
      <c r="E120" s="249"/>
      <c r="F120"/>
    </row>
    <row r="121" spans="1:6" x14ac:dyDescent="0.25">
      <c r="A121" s="71" t="str">
        <f>Emissionsfaktorer!A321</f>
        <v>Fönsterdörr, trä, halvglasad, 3-glas</v>
      </c>
      <c r="B121" s="56"/>
      <c r="C121" s="62">
        <f>Emissionsfaktorer!B321</f>
        <v>1.9</v>
      </c>
      <c r="D121" s="60">
        <f t="shared" si="5"/>
        <v>0</v>
      </c>
      <c r="E121" s="249"/>
      <c r="F121"/>
    </row>
    <row r="122" spans="1:6" x14ac:dyDescent="0.25">
      <c r="A122" s="71" t="str">
        <f>Emissionsfaktorer!A322</f>
        <v>Fönsterdörr, trä, helglasad, 3-glas</v>
      </c>
      <c r="B122" s="56"/>
      <c r="C122" s="62">
        <f>Emissionsfaktorer!B322</f>
        <v>2</v>
      </c>
      <c r="D122" s="60">
        <f t="shared" si="5"/>
        <v>0</v>
      </c>
      <c r="E122" s="249"/>
      <c r="F122"/>
    </row>
    <row r="123" spans="1:6" x14ac:dyDescent="0.25">
      <c r="A123" s="71" t="str">
        <f>Emissionsfaktorer!A323</f>
        <v>Fönsterdörr, trä/aluminium, halvglasad, 3-glas</v>
      </c>
      <c r="B123" s="56"/>
      <c r="C123" s="62">
        <f>Emissionsfaktorer!B323</f>
        <v>2.5</v>
      </c>
      <c r="D123" s="60">
        <f t="shared" si="5"/>
        <v>0</v>
      </c>
      <c r="E123" s="249"/>
      <c r="F123"/>
    </row>
    <row r="124" spans="1:6" x14ac:dyDescent="0.25">
      <c r="A124" s="71" t="str">
        <f>Emissionsfaktorer!A324</f>
        <v>Fönsterdörr, trä/aluminium, helglasad, 3-glas</v>
      </c>
      <c r="B124" s="56"/>
      <c r="C124" s="62">
        <f>Emissionsfaktorer!B324</f>
        <v>2.2000000000000002</v>
      </c>
      <c r="D124" s="60">
        <f t="shared" si="5"/>
        <v>0</v>
      </c>
      <c r="E124" s="249"/>
      <c r="F124"/>
    </row>
    <row r="125" spans="1:6" x14ac:dyDescent="0.25">
      <c r="A125" s="71" t="str">
        <f>Emissionsfaktorer!A325</f>
        <v>Härdat glas</v>
      </c>
      <c r="B125" s="56"/>
      <c r="C125" s="62">
        <f>Emissionsfaktorer!B325</f>
        <v>1.35</v>
      </c>
      <c r="D125" s="60">
        <f t="shared" si="5"/>
        <v>0</v>
      </c>
      <c r="E125" s="249"/>
      <c r="F125"/>
    </row>
    <row r="126" spans="1:6" x14ac:dyDescent="0.25">
      <c r="A126" s="71" t="str">
        <f>Emissionsfaktorer!A326</f>
        <v>Härdat säkerhetsglas</v>
      </c>
      <c r="B126" s="56"/>
      <c r="C126" s="62">
        <f>Emissionsfaktorer!B326</f>
        <v>3.17</v>
      </c>
      <c r="D126" s="60">
        <f t="shared" si="5"/>
        <v>0</v>
      </c>
      <c r="E126" s="249"/>
      <c r="F126"/>
    </row>
    <row r="127" spans="1:6" x14ac:dyDescent="0.25">
      <c r="A127" s="71" t="str">
        <f>Emissionsfaktorer!A327</f>
        <v>Innerdörr ej glas, laminerat trä massiv, ljud &amp; brandklassad</v>
      </c>
      <c r="B127" s="56"/>
      <c r="C127" s="62">
        <f>Emissionsfaktorer!B327</f>
        <v>0.31</v>
      </c>
      <c r="D127" s="60">
        <f t="shared" si="5"/>
        <v>0</v>
      </c>
      <c r="E127" s="249"/>
      <c r="F127"/>
    </row>
    <row r="128" spans="1:6" x14ac:dyDescent="0.25">
      <c r="A128" s="71" t="str">
        <f>Emissionsfaktorer!A328</f>
        <v xml:space="preserve">Innerdörr utan glas, slät eller spegeldörr, oklassad </v>
      </c>
      <c r="B128" s="56"/>
      <c r="C128" s="62">
        <f>Emissionsfaktorer!B328</f>
        <v>0.18</v>
      </c>
      <c r="D128" s="60">
        <f t="shared" si="5"/>
        <v>0</v>
      </c>
      <c r="E128" s="249"/>
      <c r="F128"/>
    </row>
    <row r="129" spans="1:6" x14ac:dyDescent="0.25">
      <c r="A129" s="71" t="str">
        <f>Emissionsfaktorer!A329</f>
        <v>Innerdörr utan glas, stål</v>
      </c>
      <c r="B129" s="56"/>
      <c r="C129" s="62">
        <f>Emissionsfaktorer!B329</f>
        <v>2.58</v>
      </c>
      <c r="D129" s="60">
        <f t="shared" si="5"/>
        <v>0</v>
      </c>
      <c r="E129" s="249"/>
      <c r="F129"/>
    </row>
    <row r="130" spans="1:6" x14ac:dyDescent="0.25">
      <c r="A130" s="71" t="str">
        <f>Emissionsfaktorer!A330</f>
        <v>Isolerruta, dubbelglas (4-16-4)</v>
      </c>
      <c r="B130" s="56"/>
      <c r="C130" s="62">
        <f>Emissionsfaktorer!B330</f>
        <v>1.56</v>
      </c>
      <c r="D130" s="60">
        <f t="shared" si="5"/>
        <v>0</v>
      </c>
      <c r="E130" s="249"/>
      <c r="F130"/>
    </row>
    <row r="131" spans="1:6" x14ac:dyDescent="0.25">
      <c r="A131" s="71" t="str">
        <f>Emissionsfaktorer!A331</f>
        <v>Isolerruta, treglas (4-14-4-14-4)</v>
      </c>
      <c r="B131" s="56"/>
      <c r="C131" s="62">
        <f>Emissionsfaktorer!B331</f>
        <v>1.65</v>
      </c>
      <c r="D131" s="60">
        <f t="shared" si="5"/>
        <v>0</v>
      </c>
      <c r="E131" s="249"/>
      <c r="F131"/>
    </row>
    <row r="132" spans="1:6" x14ac:dyDescent="0.25">
      <c r="A132" s="71" t="str">
        <f>Emissionsfaktorer!A332</f>
        <v>Laminerat säkerhetsglas</v>
      </c>
      <c r="B132" s="56"/>
      <c r="C132" s="62">
        <f>Emissionsfaktorer!B332</f>
        <v>1.38</v>
      </c>
      <c r="D132" s="60">
        <f t="shared" si="5"/>
        <v>0</v>
      </c>
      <c r="E132" s="249"/>
      <c r="F132"/>
    </row>
    <row r="133" spans="1:6" x14ac:dyDescent="0.25">
      <c r="A133" s="71" t="str">
        <f>Emissionsfaktorer!A333</f>
        <v>Planglas</v>
      </c>
      <c r="B133" s="56"/>
      <c r="C133" s="62">
        <f>Emissionsfaktorer!B333</f>
        <v>1.1599999999999999</v>
      </c>
      <c r="D133" s="60">
        <f t="shared" si="5"/>
        <v>0</v>
      </c>
      <c r="E133" s="249"/>
      <c r="F133"/>
    </row>
    <row r="134" spans="1:6" x14ac:dyDescent="0.25">
      <c r="A134" s="71" t="str">
        <f>Emissionsfaktorer!A334</f>
        <v>Tamburdörr utan glas, trä</v>
      </c>
      <c r="B134" s="56"/>
      <c r="C134" s="62">
        <f>Emissionsfaktorer!B334</f>
        <v>1.03</v>
      </c>
      <c r="D134" s="60">
        <f t="shared" si="5"/>
        <v>0</v>
      </c>
      <c r="E134" s="249"/>
      <c r="F134"/>
    </row>
    <row r="135" spans="1:6" x14ac:dyDescent="0.25">
      <c r="A135" s="71" t="str">
        <f>Emissionsfaktorer!A335</f>
        <v>Ytterdörr utan glas, rostfritt stål</v>
      </c>
      <c r="B135" s="56"/>
      <c r="C135" s="62">
        <f>Emissionsfaktorer!B335</f>
        <v>4.55</v>
      </c>
      <c r="D135" s="60">
        <f t="shared" si="5"/>
        <v>0</v>
      </c>
      <c r="E135" s="249"/>
      <c r="F135"/>
    </row>
    <row r="136" spans="1:6" x14ac:dyDescent="0.25">
      <c r="A136" s="71" t="str">
        <f>Emissionsfaktorer!A336</f>
        <v>Ytterdörr utan glas, trä</v>
      </c>
      <c r="B136" s="56"/>
      <c r="C136" s="62">
        <f>Emissionsfaktorer!B336</f>
        <v>1.5</v>
      </c>
      <c r="D136" s="60">
        <f t="shared" si="5"/>
        <v>0</v>
      </c>
      <c r="E136" s="249"/>
      <c r="F136"/>
    </row>
    <row r="137" spans="1:6" x14ac:dyDescent="0.25">
      <c r="A137" s="71" t="str">
        <f>Emissionsfaktorer!A337</f>
        <v xml:space="preserve">Ytterdörr, aluminium, helglasad </v>
      </c>
      <c r="B137" s="56"/>
      <c r="C137" s="62">
        <f>Emissionsfaktorer!B337</f>
        <v>3.9</v>
      </c>
      <c r="D137" s="60">
        <f t="shared" si="5"/>
        <v>0</v>
      </c>
      <c r="E137" s="249"/>
      <c r="F137"/>
    </row>
    <row r="138" spans="1:6" x14ac:dyDescent="0.25">
      <c r="A138" s="71" t="str">
        <f>Emissionsfaktorer!A338</f>
        <v xml:space="preserve">Ytterdörr, stål, massiv </v>
      </c>
      <c r="B138" s="56"/>
      <c r="C138" s="62">
        <f>Emissionsfaktorer!B338</f>
        <v>2.79</v>
      </c>
      <c r="D138" s="60">
        <f t="shared" si="5"/>
        <v>0</v>
      </c>
      <c r="E138" s="249"/>
      <c r="F138"/>
    </row>
    <row r="139" spans="1:6" ht="31.5" customHeight="1" x14ac:dyDescent="0.25">
      <c r="A139" s="213" t="s">
        <v>150</v>
      </c>
      <c r="B139" s="177" t="s">
        <v>37</v>
      </c>
      <c r="C139" s="177" t="s">
        <v>534</v>
      </c>
      <c r="D139" s="70" t="s">
        <v>529</v>
      </c>
      <c r="E139" s="170" t="s">
        <v>837</v>
      </c>
      <c r="F139"/>
    </row>
    <row r="140" spans="1:6" ht="15.75" x14ac:dyDescent="0.25">
      <c r="A140" s="213"/>
      <c r="B140" s="177"/>
      <c r="C140" s="177"/>
      <c r="D140" s="69" t="s">
        <v>78</v>
      </c>
      <c r="E140" s="171"/>
      <c r="F140"/>
    </row>
    <row r="141" spans="1:6" x14ac:dyDescent="0.25">
      <c r="A141" s="71" t="str">
        <f>Emissionsfaktorer!A340</f>
        <v>Cellulosafiber, oanvänt papper, lösull</v>
      </c>
      <c r="B141" s="56"/>
      <c r="C141" s="62">
        <f>Emissionsfaktorer!B340</f>
        <v>0.5</v>
      </c>
      <c r="D141" s="60">
        <f t="shared" ref="D141:D167" si="6">B141*C141</f>
        <v>0</v>
      </c>
      <c r="E141" s="141"/>
      <c r="F141"/>
    </row>
    <row r="142" spans="1:6" x14ac:dyDescent="0.25">
      <c r="A142" s="71" t="str">
        <f>Emissionsfaktorer!A341</f>
        <v>Cellulosafiber, oanvänt papper, skivor</v>
      </c>
      <c r="B142" s="56"/>
      <c r="C142" s="62">
        <f>Emissionsfaktorer!B341</f>
        <v>0.6</v>
      </c>
      <c r="D142" s="60">
        <f t="shared" si="6"/>
        <v>0</v>
      </c>
      <c r="E142" s="141"/>
      <c r="F142"/>
    </row>
    <row r="143" spans="1:6" x14ac:dyDescent="0.25">
      <c r="A143" s="71" t="str">
        <f>Emissionsfaktorer!A342</f>
        <v>Cellulosafiber, primär råvara, lösull</v>
      </c>
      <c r="B143" s="56"/>
      <c r="C143" s="62">
        <f>Emissionsfaktorer!B342</f>
        <v>0.4</v>
      </c>
      <c r="D143" s="60">
        <f t="shared" si="6"/>
        <v>0</v>
      </c>
      <c r="E143" s="141"/>
      <c r="F143"/>
    </row>
    <row r="144" spans="1:6" x14ac:dyDescent="0.25">
      <c r="A144" s="71" t="str">
        <f>Emissionsfaktorer!A343</f>
        <v>Cellulosafiber, återvunnet papper, lösull</v>
      </c>
      <c r="B144" s="56"/>
      <c r="C144" s="62">
        <f>Emissionsfaktorer!B343</f>
        <v>0.16</v>
      </c>
      <c r="D144" s="60">
        <f t="shared" si="6"/>
        <v>0</v>
      </c>
      <c r="E144" s="141"/>
      <c r="F144"/>
    </row>
    <row r="145" spans="1:6" x14ac:dyDescent="0.25">
      <c r="A145" s="71" t="str">
        <f>Emissionsfaktorer!A344</f>
        <v>EPS, expanderad polystyren</v>
      </c>
      <c r="B145" s="56"/>
      <c r="C145" s="62">
        <f>Emissionsfaktorer!B344</f>
        <v>3.2</v>
      </c>
      <c r="D145" s="60">
        <f t="shared" si="6"/>
        <v>0</v>
      </c>
      <c r="E145" s="141"/>
      <c r="F145"/>
    </row>
    <row r="146" spans="1:6" x14ac:dyDescent="0.25">
      <c r="A146" s="71" t="str">
        <f>Emissionsfaktorer!A345</f>
        <v>Fenolbaserad isolering</v>
      </c>
      <c r="B146" s="56"/>
      <c r="C146" s="62">
        <f>Emissionsfaktorer!B345</f>
        <v>2.2000000000000002</v>
      </c>
      <c r="D146" s="60">
        <f t="shared" si="6"/>
        <v>0</v>
      </c>
      <c r="E146" s="141"/>
      <c r="F146"/>
    </row>
    <row r="147" spans="1:6" x14ac:dyDescent="0.25">
      <c r="A147" s="71" t="str">
        <f>Emissionsfaktorer!A346</f>
        <v>Glasull, fasadskivor</v>
      </c>
      <c r="B147" s="56"/>
      <c r="C147" s="62">
        <f>Emissionsfaktorer!B346</f>
        <v>0.86</v>
      </c>
      <c r="D147" s="60">
        <f t="shared" si="6"/>
        <v>0</v>
      </c>
      <c r="E147" s="141"/>
      <c r="F147"/>
    </row>
    <row r="148" spans="1:6" x14ac:dyDescent="0.25">
      <c r="A148" s="71" t="str">
        <f>Emissionsfaktorer!A347</f>
        <v xml:space="preserve">Glasull, ljudisolering </v>
      </c>
      <c r="B148" s="56"/>
      <c r="C148" s="62">
        <f>Emissionsfaktorer!B347</f>
        <v>1.19</v>
      </c>
      <c r="D148" s="60">
        <f t="shared" si="6"/>
        <v>0</v>
      </c>
      <c r="E148" s="141"/>
      <c r="F148"/>
    </row>
    <row r="149" spans="1:6" x14ac:dyDescent="0.25">
      <c r="A149" s="71" t="str">
        <f>Emissionsfaktorer!A348</f>
        <v>Glasull, lösull, bjälklag</v>
      </c>
      <c r="B149" s="56"/>
      <c r="C149" s="62">
        <f>Emissionsfaktorer!B348</f>
        <v>0.9</v>
      </c>
      <c r="D149" s="60">
        <f t="shared" si="6"/>
        <v>0</v>
      </c>
      <c r="E149" s="141"/>
      <c r="F149"/>
    </row>
    <row r="150" spans="1:6" x14ac:dyDescent="0.25">
      <c r="A150" s="71" t="str">
        <f>Emissionsfaktorer!A349</f>
        <v>Glasull, lösull, vindsbjälklag</v>
      </c>
      <c r="B150" s="56"/>
      <c r="C150" s="62">
        <f>Emissionsfaktorer!B349</f>
        <v>0.9</v>
      </c>
      <c r="D150" s="60">
        <f t="shared" si="6"/>
        <v>0</v>
      </c>
      <c r="E150" s="141"/>
      <c r="F150"/>
    </row>
    <row r="151" spans="1:6" x14ac:dyDescent="0.25">
      <c r="A151" s="71" t="str">
        <f>Emissionsfaktorer!A350</f>
        <v>Glasull, lösull, väggar</v>
      </c>
      <c r="B151" s="56"/>
      <c r="C151" s="62">
        <f>Emissionsfaktorer!B350</f>
        <v>0.96</v>
      </c>
      <c r="D151" s="60">
        <f t="shared" si="6"/>
        <v>0</v>
      </c>
      <c r="E151" s="141"/>
      <c r="F151"/>
    </row>
    <row r="152" spans="1:6" x14ac:dyDescent="0.25">
      <c r="A152" s="71" t="str">
        <f>Emissionsfaktorer!A351</f>
        <v>Glasull, skivor och rullar</v>
      </c>
      <c r="B152" s="56"/>
      <c r="C152" s="62">
        <f>Emissionsfaktorer!B351</f>
        <v>0.89</v>
      </c>
      <c r="D152" s="60">
        <f t="shared" si="6"/>
        <v>0</v>
      </c>
      <c r="E152" s="141"/>
      <c r="F152"/>
    </row>
    <row r="153" spans="1:6" x14ac:dyDescent="0.25">
      <c r="A153" s="71" t="str">
        <f>Emissionsfaktorer!A352</f>
        <v>Hampabetongblock</v>
      </c>
      <c r="B153" s="56"/>
      <c r="C153" s="62">
        <f>Emissionsfaktorer!B352</f>
        <v>0.57199999999999995</v>
      </c>
      <c r="D153" s="60">
        <f t="shared" si="6"/>
        <v>0</v>
      </c>
      <c r="E153" s="141"/>
      <c r="F153"/>
    </row>
    <row r="154" spans="1:6" x14ac:dyDescent="0.25">
      <c r="A154" s="71" t="str">
        <f>Emissionsfaktorer!A353</f>
        <v>Hampaisolering, skivor, 8 % polyester eller polyolefin</v>
      </c>
      <c r="B154" s="56"/>
      <c r="C154" s="62">
        <f>Emissionsfaktorer!B353</f>
        <v>0.64400000000000002</v>
      </c>
      <c r="D154" s="60">
        <f t="shared" si="6"/>
        <v>0</v>
      </c>
      <c r="E154" s="141"/>
      <c r="F154"/>
    </row>
    <row r="155" spans="1:6" x14ac:dyDescent="0.25">
      <c r="A155" s="71" t="str">
        <f>Emissionsfaktorer!A354</f>
        <v>Hampaisolering, skivor, 8 % polylaktid (PLA) som bindemedel</v>
      </c>
      <c r="B155" s="56"/>
      <c r="C155" s="62">
        <f>Emissionsfaktorer!B354</f>
        <v>0.64400000000000002</v>
      </c>
      <c r="D155" s="60">
        <f t="shared" si="6"/>
        <v>0</v>
      </c>
      <c r="E155" s="141"/>
      <c r="F155"/>
    </row>
    <row r="156" spans="1:6" x14ac:dyDescent="0.25">
      <c r="A156" s="71" t="str">
        <f>Emissionsfaktorer!A355</f>
        <v>Polyisocyanurat (PIR) värmeisolering</v>
      </c>
      <c r="B156" s="56"/>
      <c r="C156" s="62">
        <f>Emissionsfaktorer!B355</f>
        <v>3.52</v>
      </c>
      <c r="D156" s="60">
        <f t="shared" si="6"/>
        <v>0</v>
      </c>
      <c r="E156" s="141"/>
      <c r="F156"/>
    </row>
    <row r="157" spans="1:6" x14ac:dyDescent="0.25">
      <c r="A157" s="71" t="str">
        <f>Emissionsfaktorer!A356</f>
        <v>Stenull, fasadskiva</v>
      </c>
      <c r="B157" s="56"/>
      <c r="C157" s="62">
        <f>Emissionsfaktorer!B356</f>
        <v>1.29</v>
      </c>
      <c r="D157" s="60">
        <f t="shared" si="6"/>
        <v>0</v>
      </c>
      <c r="E157" s="141"/>
      <c r="F157"/>
    </row>
    <row r="158" spans="1:6" x14ac:dyDescent="0.25">
      <c r="A158" s="71" t="str">
        <f>Emissionsfaktorer!A357</f>
        <v>Stenull, lösull, golvbjälklag</v>
      </c>
      <c r="B158" s="56"/>
      <c r="C158" s="62">
        <f>Emissionsfaktorer!B357</f>
        <v>1.28</v>
      </c>
      <c r="D158" s="60">
        <f t="shared" si="6"/>
        <v>0</v>
      </c>
      <c r="E158" s="141"/>
      <c r="F158"/>
    </row>
    <row r="159" spans="1:6" x14ac:dyDescent="0.25">
      <c r="A159" s="71" t="str">
        <f>Emissionsfaktorer!A358</f>
        <v>Stenull, lösull, vindsbjälklag</v>
      </c>
      <c r="B159" s="56"/>
      <c r="C159" s="62">
        <f>Emissionsfaktorer!B358</f>
        <v>1.28</v>
      </c>
      <c r="D159" s="60">
        <f t="shared" si="6"/>
        <v>0</v>
      </c>
      <c r="E159" s="141"/>
      <c r="F159"/>
    </row>
    <row r="160" spans="1:6" x14ac:dyDescent="0.25">
      <c r="A160" s="71" t="str">
        <f>Emissionsfaktorer!A359</f>
        <v>Stenull, lösull, vägg</v>
      </c>
      <c r="B160" s="56"/>
      <c r="C160" s="62">
        <f>Emissionsfaktorer!B359</f>
        <v>1.28</v>
      </c>
      <c r="D160" s="60">
        <f t="shared" si="6"/>
        <v>0</v>
      </c>
      <c r="E160" s="141"/>
      <c r="F160"/>
    </row>
    <row r="161" spans="1:6" x14ac:dyDescent="0.25">
      <c r="A161" s="71" t="str">
        <f>Emissionsfaktorer!A360</f>
        <v>Stenull, markskiva</v>
      </c>
      <c r="B161" s="56"/>
      <c r="C161" s="62">
        <f>Emissionsfaktorer!B360</f>
        <v>1.28</v>
      </c>
      <c r="D161" s="60">
        <f t="shared" si="6"/>
        <v>0</v>
      </c>
      <c r="E161" s="141"/>
      <c r="F161"/>
    </row>
    <row r="162" spans="1:6" x14ac:dyDescent="0.25">
      <c r="A162" s="71" t="str">
        <f>Emissionsfaktorer!A361</f>
        <v>Stenull, putsskiva</v>
      </c>
      <c r="B162" s="56"/>
      <c r="C162" s="62">
        <f>Emissionsfaktorer!B361</f>
        <v>1.29</v>
      </c>
      <c r="D162" s="60">
        <f t="shared" si="6"/>
        <v>0</v>
      </c>
      <c r="E162" s="141"/>
      <c r="F162"/>
    </row>
    <row r="163" spans="1:6" x14ac:dyDescent="0.25">
      <c r="A163" s="71" t="str">
        <f>Emissionsfaktorer!A362</f>
        <v>Stenull, skivor och rullar</v>
      </c>
      <c r="B163" s="56"/>
      <c r="C163" s="62">
        <f>Emissionsfaktorer!B362</f>
        <v>1.28</v>
      </c>
      <c r="D163" s="60">
        <f t="shared" si="6"/>
        <v>0</v>
      </c>
      <c r="E163" s="141"/>
      <c r="F163"/>
    </row>
    <row r="164" spans="1:6" x14ac:dyDescent="0.25">
      <c r="A164" s="71" t="str">
        <f>Emissionsfaktorer!A363</f>
        <v>Stenull, takskiva</v>
      </c>
      <c r="B164" s="56"/>
      <c r="C164" s="62">
        <f>Emissionsfaktorer!B363</f>
        <v>1.28</v>
      </c>
      <c r="D164" s="60">
        <f t="shared" si="6"/>
        <v>0</v>
      </c>
      <c r="E164" s="141"/>
      <c r="F164"/>
    </row>
    <row r="165" spans="1:6" x14ac:dyDescent="0.25">
      <c r="A165" s="71" t="str">
        <f>Emissionsfaktorer!A364</f>
        <v>Träfiber, primär råvara, lösull</v>
      </c>
      <c r="B165" s="56"/>
      <c r="C165" s="62">
        <f>Emissionsfaktorer!B364</f>
        <v>0.193</v>
      </c>
      <c r="D165" s="60">
        <f t="shared" si="6"/>
        <v>0</v>
      </c>
      <c r="E165" s="141"/>
      <c r="F165"/>
    </row>
    <row r="166" spans="1:6" x14ac:dyDescent="0.25">
      <c r="A166" s="71" t="str">
        <f>Emissionsfaktorer!A365</f>
        <v>Träfiber, primär råvara, skivor</v>
      </c>
      <c r="B166" s="56"/>
      <c r="C166" s="62">
        <f>Emissionsfaktorer!B365</f>
        <v>0.29699999999999999</v>
      </c>
      <c r="D166" s="60">
        <f t="shared" si="6"/>
        <v>0</v>
      </c>
      <c r="E166" s="141"/>
      <c r="F166"/>
    </row>
    <row r="167" spans="1:6" x14ac:dyDescent="0.25">
      <c r="A167" s="71" t="str">
        <f>Emissionsfaktorer!A366</f>
        <v>XPS, extruderad polystyren</v>
      </c>
      <c r="B167" s="56"/>
      <c r="C167" s="62">
        <f>Emissionsfaktorer!B366</f>
        <v>3.6</v>
      </c>
      <c r="D167" s="60">
        <f t="shared" si="6"/>
        <v>0</v>
      </c>
      <c r="E167" s="141"/>
      <c r="F167"/>
    </row>
    <row r="168" spans="1:6" ht="31.5" customHeight="1" x14ac:dyDescent="0.25">
      <c r="A168" s="213" t="s">
        <v>170</v>
      </c>
      <c r="B168" s="177" t="s">
        <v>37</v>
      </c>
      <c r="C168" s="177" t="s">
        <v>534</v>
      </c>
      <c r="D168" s="70" t="s">
        <v>529</v>
      </c>
      <c r="E168" s="170" t="s">
        <v>837</v>
      </c>
      <c r="F168"/>
    </row>
    <row r="169" spans="1:6" ht="15.75" x14ac:dyDescent="0.25">
      <c r="A169" s="213"/>
      <c r="B169" s="177"/>
      <c r="C169" s="177"/>
      <c r="D169" s="69" t="s">
        <v>78</v>
      </c>
      <c r="E169" s="171"/>
      <c r="F169"/>
    </row>
    <row r="170" spans="1:6" x14ac:dyDescent="0.25">
      <c r="A170" s="71" t="str">
        <f>Emissionsfaktorer!A368</f>
        <v>Betongtakpannor</v>
      </c>
      <c r="B170" s="56"/>
      <c r="C170" s="62">
        <f>Emissionsfaktorer!B368</f>
        <v>0.18</v>
      </c>
      <c r="D170" s="60">
        <f t="shared" ref="D170:D188" si="7">B170*C170</f>
        <v>0</v>
      </c>
      <c r="E170" s="141"/>
      <c r="F170"/>
    </row>
    <row r="171" spans="1:6" x14ac:dyDescent="0.25">
      <c r="A171" s="71" t="str">
        <f>Emissionsfaktorer!A369</f>
        <v>Betongtakpannor, klimatförbättrad</v>
      </c>
      <c r="B171" s="56"/>
      <c r="C171" s="62">
        <f>Emissionsfaktorer!B369</f>
        <v>0.13500000000000001</v>
      </c>
      <c r="D171" s="60">
        <f t="shared" si="7"/>
        <v>0</v>
      </c>
      <c r="E171" s="141"/>
      <c r="F171"/>
    </row>
    <row r="172" spans="1:6" x14ac:dyDescent="0.25">
      <c r="A172" s="71" t="str">
        <f>Emissionsfaktorer!A370</f>
        <v>Gasbetongblock</v>
      </c>
      <c r="B172" s="56"/>
      <c r="C172" s="62">
        <f>Emissionsfaktorer!B370</f>
        <v>0.43099999999999999</v>
      </c>
      <c r="D172" s="60">
        <f t="shared" si="7"/>
        <v>0</v>
      </c>
      <c r="E172" s="141"/>
      <c r="F172"/>
    </row>
    <row r="173" spans="1:6" x14ac:dyDescent="0.25">
      <c r="A173" s="71" t="str">
        <f>Emissionsfaktorer!A371</f>
        <v>Gasbetongelement, 5 % armering</v>
      </c>
      <c r="B173" s="56"/>
      <c r="C173" s="62">
        <f>Emissionsfaktorer!B371</f>
        <v>0.439</v>
      </c>
      <c r="D173" s="60">
        <f t="shared" si="7"/>
        <v>0</v>
      </c>
      <c r="E173" s="141"/>
      <c r="F173"/>
    </row>
    <row r="174" spans="1:6" x14ac:dyDescent="0.25">
      <c r="A174" s="71" t="str">
        <f>Emissionsfaktorer!A372</f>
        <v>Kalksandsten</v>
      </c>
      <c r="B174" s="56"/>
      <c r="C174" s="62">
        <f>Emissionsfaktorer!B372</f>
        <v>0.126</v>
      </c>
      <c r="D174" s="60">
        <f t="shared" si="7"/>
        <v>0</v>
      </c>
      <c r="E174" s="141"/>
      <c r="F174"/>
    </row>
    <row r="175" spans="1:6" x14ac:dyDescent="0.25">
      <c r="A175" s="71" t="str">
        <f>Emissionsfaktorer!A373</f>
        <v>Lättklinkerblock, &lt;10 % cement (650-700 kg/m³)</v>
      </c>
      <c r="B175" s="56"/>
      <c r="C175" s="62">
        <f>Emissionsfaktorer!B373</f>
        <v>0.192</v>
      </c>
      <c r="D175" s="60">
        <f t="shared" si="7"/>
        <v>0</v>
      </c>
      <c r="E175" s="141"/>
      <c r="F175"/>
    </row>
    <row r="176" spans="1:6" x14ac:dyDescent="0.25">
      <c r="A176" s="71" t="str">
        <f>Emissionsfaktorer!A374</f>
        <v>Lättklinkerblock, 10-14 % cement (700-770 kg/m³)</v>
      </c>
      <c r="B176" s="56"/>
      <c r="C176" s="62">
        <f>Emissionsfaktorer!B374</f>
        <v>0.19400000000000001</v>
      </c>
      <c r="D176" s="60">
        <f t="shared" si="7"/>
        <v>0</v>
      </c>
      <c r="E176" s="141"/>
      <c r="F176"/>
    </row>
    <row r="177" spans="1:6" x14ac:dyDescent="0.25">
      <c r="A177" s="71" t="str">
        <f>Emissionsfaktorer!A375</f>
        <v>Lättklinkerblock, 15-17 % cement (700-770 kg/m³)</v>
      </c>
      <c r="B177" s="56"/>
      <c r="C177" s="62">
        <f>Emissionsfaktorer!B375</f>
        <v>0.219</v>
      </c>
      <c r="D177" s="60">
        <f t="shared" si="7"/>
        <v>0</v>
      </c>
      <c r="E177" s="141"/>
      <c r="F177"/>
    </row>
    <row r="178" spans="1:6" x14ac:dyDescent="0.25">
      <c r="A178" s="71" t="str">
        <f>Emissionsfaktorer!A376</f>
        <v>Lättklinkerblock, 18-24 % cement (700-770 kg/m³)</v>
      </c>
      <c r="B178" s="56"/>
      <c r="C178" s="62">
        <f>Emissionsfaktorer!B376</f>
        <v>0.25800000000000001</v>
      </c>
      <c r="D178" s="60">
        <f t="shared" si="7"/>
        <v>0</v>
      </c>
      <c r="E178" s="141"/>
      <c r="F178"/>
    </row>
    <row r="179" spans="1:6" x14ac:dyDescent="0.25">
      <c r="A179" s="71" t="str">
        <f>Emissionsfaktorer!A377</f>
        <v>Lättklinkerkulor</v>
      </c>
      <c r="B179" s="56"/>
      <c r="C179" s="62">
        <f>Emissionsfaktorer!B377</f>
        <v>0.25900000000000001</v>
      </c>
      <c r="D179" s="60">
        <f t="shared" si="7"/>
        <v>0</v>
      </c>
      <c r="E179" s="141"/>
      <c r="F179"/>
    </row>
    <row r="180" spans="1:6" x14ac:dyDescent="0.25">
      <c r="A180" s="71" t="str">
        <f>Emissionsfaktorer!A378</f>
        <v>Plastprodukter typ termoplaster polyolefin, ospecificerat</v>
      </c>
      <c r="B180" s="56"/>
      <c r="C180" s="62">
        <f>Emissionsfaktorer!B378</f>
        <v>2.2200000000000002</v>
      </c>
      <c r="D180" s="60">
        <f t="shared" si="7"/>
        <v>0</v>
      </c>
      <c r="E180" s="141"/>
      <c r="F180"/>
    </row>
    <row r="181" spans="1:6" x14ac:dyDescent="0.25">
      <c r="A181" s="71" t="str">
        <f>Emissionsfaktorer!A379</f>
        <v>Skifferplattor inkl infästning av stål</v>
      </c>
      <c r="B181" s="56"/>
      <c r="C181" s="62">
        <f>Emissionsfaktorer!B379</f>
        <v>0.65600000000000003</v>
      </c>
      <c r="D181" s="60">
        <f t="shared" si="7"/>
        <v>0</v>
      </c>
      <c r="E181" s="141"/>
      <c r="F181"/>
    </row>
    <row r="182" spans="1:6" x14ac:dyDescent="0.25">
      <c r="A182" s="71" t="str">
        <f>Emissionsfaktorer!A380</f>
        <v>Tegelbalk</v>
      </c>
      <c r="B182" s="56"/>
      <c r="C182" s="62">
        <f>Emissionsfaktorer!B380</f>
        <v>0.251</v>
      </c>
      <c r="D182" s="60">
        <f t="shared" si="7"/>
        <v>0</v>
      </c>
      <c r="E182" s="141"/>
      <c r="F182"/>
    </row>
    <row r="183" spans="1:6" x14ac:dyDescent="0.25">
      <c r="A183" s="71" t="str">
        <f>Emissionsfaktorer!A381</f>
        <v>Tegelbalk, dubbelbränd</v>
      </c>
      <c r="B183" s="56"/>
      <c r="C183" s="62">
        <f>Emissionsfaktorer!B381</f>
        <v>0.70499999999999996</v>
      </c>
      <c r="D183" s="60">
        <f t="shared" si="7"/>
        <v>0</v>
      </c>
      <c r="E183" s="141"/>
      <c r="F183"/>
    </row>
    <row r="184" spans="1:6" x14ac:dyDescent="0.25">
      <c r="A184" s="71" t="str">
        <f>Emissionsfaktorer!A382</f>
        <v>Tegelsten</v>
      </c>
      <c r="B184" s="56"/>
      <c r="C184" s="62">
        <f>Emissionsfaktorer!B382</f>
        <v>0.251</v>
      </c>
      <c r="D184" s="60">
        <f t="shared" si="7"/>
        <v>0</v>
      </c>
      <c r="E184" s="141"/>
      <c r="F184"/>
    </row>
    <row r="185" spans="1:6" x14ac:dyDescent="0.25">
      <c r="A185" s="71" t="str">
        <f>Emissionsfaktorer!A383</f>
        <v>Tegelsten, dubbelbränd</v>
      </c>
      <c r="B185" s="56"/>
      <c r="C185" s="62">
        <f>Emissionsfaktorer!B383</f>
        <v>0.435</v>
      </c>
      <c r="D185" s="60">
        <f t="shared" si="7"/>
        <v>0</v>
      </c>
      <c r="E185" s="141"/>
      <c r="F185"/>
    </row>
    <row r="186" spans="1:6" x14ac:dyDescent="0.25">
      <c r="A186" s="71" t="str">
        <f>Emissionsfaktorer!A384</f>
        <v>Tegelsten, hårdbränd</v>
      </c>
      <c r="B186" s="56"/>
      <c r="C186" s="62">
        <f>Emissionsfaktorer!B384</f>
        <v>0.435</v>
      </c>
      <c r="D186" s="60">
        <f t="shared" si="7"/>
        <v>0</v>
      </c>
      <c r="E186" s="141"/>
      <c r="F186"/>
    </row>
    <row r="187" spans="1:6" x14ac:dyDescent="0.25">
      <c r="A187" s="71" t="str">
        <f>Emissionsfaktorer!A385</f>
        <v>Tegeltakpannor</v>
      </c>
      <c r="B187" s="56"/>
      <c r="C187" s="62">
        <f>Emissionsfaktorer!B385</f>
        <v>0.216</v>
      </c>
      <c r="D187" s="60">
        <f t="shared" si="7"/>
        <v>0</v>
      </c>
      <c r="E187" s="141"/>
      <c r="F187"/>
    </row>
    <row r="188" spans="1:6" x14ac:dyDescent="0.25">
      <c r="A188" s="71" t="str">
        <f>Emissionsfaktorer!A386</f>
        <v>Vindspärr fasader, spunnet polyetylen och polypropylen</v>
      </c>
      <c r="B188" s="56"/>
      <c r="C188" s="62">
        <f>Emissionsfaktorer!B386</f>
        <v>2.72</v>
      </c>
      <c r="D188" s="60">
        <f t="shared" si="7"/>
        <v>0</v>
      </c>
      <c r="E188" s="141"/>
      <c r="F188"/>
    </row>
    <row r="189" spans="1:6" ht="31.5" customHeight="1" x14ac:dyDescent="0.25">
      <c r="A189" s="213" t="s">
        <v>646</v>
      </c>
      <c r="B189" s="177" t="s">
        <v>37</v>
      </c>
      <c r="C189" s="177" t="s">
        <v>534</v>
      </c>
      <c r="D189" s="70" t="s">
        <v>529</v>
      </c>
      <c r="E189" s="170" t="s">
        <v>837</v>
      </c>
      <c r="F189"/>
    </row>
    <row r="190" spans="1:6" ht="15.75" customHeight="1" x14ac:dyDescent="0.25">
      <c r="A190" s="213"/>
      <c r="B190" s="177"/>
      <c r="C190" s="177"/>
      <c r="D190" s="69" t="s">
        <v>78</v>
      </c>
      <c r="E190" s="171"/>
      <c r="F190"/>
    </row>
    <row r="191" spans="1:6" x14ac:dyDescent="0.25">
      <c r="A191" s="71" t="str">
        <f>Emissionsfaktorer!A388</f>
        <v>Polyamide, PA</v>
      </c>
      <c r="B191" s="56"/>
      <c r="C191" s="62">
        <f>Emissionsfaktorer!B388</f>
        <v>6.4</v>
      </c>
      <c r="D191" s="60">
        <f t="shared" ref="D191:D198" si="8">B191*C191</f>
        <v>0</v>
      </c>
      <c r="E191" s="141"/>
      <c r="F191"/>
    </row>
    <row r="192" spans="1:6" x14ac:dyDescent="0.25">
      <c r="A192" s="71" t="str">
        <f>Emissionsfaktorer!A389</f>
        <v>Polyeten, HDPE</v>
      </c>
      <c r="B192" s="56"/>
      <c r="C192" s="62">
        <f>Emissionsfaktorer!B389</f>
        <v>1.8</v>
      </c>
      <c r="D192" s="60">
        <f t="shared" si="8"/>
        <v>0</v>
      </c>
      <c r="E192" s="141"/>
      <c r="F192"/>
    </row>
    <row r="193" spans="1:7" x14ac:dyDescent="0.25">
      <c r="A193" s="71" t="str">
        <f>Emissionsfaktorer!A390</f>
        <v>Polyeten, LDPE</v>
      </c>
      <c r="B193" s="56"/>
      <c r="C193" s="62">
        <f>Emissionsfaktorer!B390</f>
        <v>1.9</v>
      </c>
      <c r="D193" s="60">
        <f t="shared" si="8"/>
        <v>0</v>
      </c>
      <c r="E193" s="141"/>
      <c r="F193"/>
    </row>
    <row r="194" spans="1:7" x14ac:dyDescent="0.25">
      <c r="A194" s="71" t="str">
        <f>Emissionsfaktorer!A391</f>
        <v>Polypropylen, PP</v>
      </c>
      <c r="B194" s="56"/>
      <c r="C194" s="62">
        <f>Emissionsfaktorer!B391</f>
        <v>1.44</v>
      </c>
      <c r="D194" s="60">
        <f t="shared" si="8"/>
        <v>0</v>
      </c>
      <c r="E194" s="141"/>
      <c r="F194"/>
    </row>
    <row r="195" spans="1:7" x14ac:dyDescent="0.25">
      <c r="A195" s="71" t="str">
        <f>Emissionsfaktorer!A392</f>
        <v>PVC</v>
      </c>
      <c r="B195" s="56"/>
      <c r="C195" s="62">
        <f>Emissionsfaktorer!B392</f>
        <v>2.56</v>
      </c>
      <c r="D195" s="60">
        <f t="shared" si="8"/>
        <v>0</v>
      </c>
      <c r="E195" s="141"/>
      <c r="F195"/>
    </row>
    <row r="196" spans="1:7" x14ac:dyDescent="0.25">
      <c r="A196" s="71" t="str">
        <f>Emissionsfaktorer!A393</f>
        <v>Syntetgummi (Ballastmatta)</v>
      </c>
      <c r="B196" s="56"/>
      <c r="C196" s="62">
        <f>Emissionsfaktorer!B393</f>
        <v>2.85</v>
      </c>
      <c r="D196" s="60">
        <f t="shared" si="8"/>
        <v>0</v>
      </c>
      <c r="E196" s="141"/>
      <c r="F196"/>
    </row>
    <row r="197" spans="1:7" x14ac:dyDescent="0.25">
      <c r="A197" s="71" t="str">
        <f>Emissionsfaktorer!A394</f>
        <v>Syntetiskt gummi typ EPDM och SBR, ospecificerat</v>
      </c>
      <c r="B197" s="56"/>
      <c r="C197" s="62">
        <f>Emissionsfaktorer!B394</f>
        <v>3.65</v>
      </c>
      <c r="D197" s="60">
        <f t="shared" si="8"/>
        <v>0</v>
      </c>
      <c r="E197" s="141"/>
      <c r="F197"/>
    </row>
    <row r="198" spans="1:7" x14ac:dyDescent="0.25">
      <c r="A198" s="71" t="str">
        <f>Emissionsfaktorer!A395</f>
        <v>Syntetiskt gummi typ neopren och butadien, ospecificerat</v>
      </c>
      <c r="B198" s="56"/>
      <c r="C198" s="62">
        <f>Emissionsfaktorer!B395</f>
        <v>6.13</v>
      </c>
      <c r="D198" s="60">
        <f t="shared" si="8"/>
        <v>0</v>
      </c>
      <c r="E198" s="141"/>
      <c r="F198"/>
    </row>
    <row r="199" spans="1:7" ht="31.5" customHeight="1" x14ac:dyDescent="0.25">
      <c r="A199" s="213" t="s">
        <v>649</v>
      </c>
      <c r="B199" s="177" t="s">
        <v>650</v>
      </c>
      <c r="C199" s="177" t="s">
        <v>667</v>
      </c>
      <c r="D199" s="70" t="s">
        <v>529</v>
      </c>
      <c r="E199" s="170" t="s">
        <v>837</v>
      </c>
      <c r="F199"/>
    </row>
    <row r="200" spans="1:7" ht="15.75" customHeight="1" x14ac:dyDescent="0.25">
      <c r="A200" s="213"/>
      <c r="B200" s="177"/>
      <c r="C200" s="177"/>
      <c r="D200" s="69" t="s">
        <v>78</v>
      </c>
      <c r="E200" s="171"/>
      <c r="F200"/>
    </row>
    <row r="201" spans="1:7" x14ac:dyDescent="0.25">
      <c r="A201" s="71" t="str">
        <f>Emissionsfaktorer!A397</f>
        <v>Solcell, CdTe</v>
      </c>
      <c r="B201" s="56"/>
      <c r="C201" s="87">
        <f>Emissionsfaktorer!B397</f>
        <v>30</v>
      </c>
      <c r="D201" s="60">
        <f t="shared" ref="D201:D205" si="9">B201*C201</f>
        <v>0</v>
      </c>
      <c r="E201" s="141"/>
      <c r="F201" s="217" t="s">
        <v>651</v>
      </c>
      <c r="G201" s="240"/>
    </row>
    <row r="202" spans="1:7" ht="15" customHeight="1" x14ac:dyDescent="0.25">
      <c r="A202" s="71" t="str">
        <f>Emissionsfaktorer!A398</f>
        <v>Solcell, CI(G)S</v>
      </c>
      <c r="B202" s="56"/>
      <c r="C202" s="87">
        <f>Emissionsfaktorer!B398</f>
        <v>52</v>
      </c>
      <c r="D202" s="60">
        <f t="shared" si="9"/>
        <v>0</v>
      </c>
      <c r="E202" s="141"/>
      <c r="F202" s="217"/>
      <c r="G202" s="240"/>
    </row>
    <row r="203" spans="1:7" x14ac:dyDescent="0.25">
      <c r="A203" s="71" t="str">
        <f>Emissionsfaktorer!A399</f>
        <v>Solcell, mono-Si</v>
      </c>
      <c r="B203" s="56"/>
      <c r="C203" s="87">
        <f>Emissionsfaktorer!B399</f>
        <v>95</v>
      </c>
      <c r="D203" s="60">
        <f t="shared" si="9"/>
        <v>0</v>
      </c>
      <c r="E203" s="141"/>
      <c r="F203" s="217"/>
      <c r="G203" s="240"/>
    </row>
    <row r="204" spans="1:7" x14ac:dyDescent="0.25">
      <c r="A204" s="71" t="str">
        <f>Emissionsfaktorer!A400</f>
        <v>Solcell, multi-Si</v>
      </c>
      <c r="B204" s="56"/>
      <c r="C204" s="87">
        <f>Emissionsfaktorer!B400</f>
        <v>69</v>
      </c>
      <c r="D204" s="60">
        <f t="shared" si="9"/>
        <v>0</v>
      </c>
      <c r="E204" s="141"/>
      <c r="F204" s="217"/>
      <c r="G204" s="240"/>
    </row>
    <row r="205" spans="1:7" x14ac:dyDescent="0.25">
      <c r="A205" s="71" t="str">
        <f>Emissionsfaktorer!A401</f>
        <v>Solcell, OPV</v>
      </c>
      <c r="B205" s="56"/>
      <c r="C205" s="87">
        <f>Emissionsfaktorer!B401</f>
        <v>15</v>
      </c>
      <c r="D205" s="60">
        <f t="shared" si="9"/>
        <v>0</v>
      </c>
      <c r="E205" s="141"/>
      <c r="F205" s="217"/>
      <c r="G205" s="240"/>
    </row>
    <row r="206" spans="1:7" ht="31.5" customHeight="1" x14ac:dyDescent="0.25">
      <c r="A206" s="213" t="s">
        <v>652</v>
      </c>
      <c r="B206" s="177" t="s">
        <v>37</v>
      </c>
      <c r="C206" s="177" t="s">
        <v>534</v>
      </c>
      <c r="D206" s="70" t="s">
        <v>529</v>
      </c>
      <c r="E206" s="170" t="s">
        <v>837</v>
      </c>
    </row>
    <row r="207" spans="1:7" ht="15.75" customHeight="1" x14ac:dyDescent="0.25">
      <c r="A207" s="213"/>
      <c r="B207" s="177"/>
      <c r="C207" s="177"/>
      <c r="D207" s="69" t="s">
        <v>78</v>
      </c>
      <c r="E207" s="171"/>
      <c r="F207" s="95"/>
    </row>
    <row r="208" spans="1:7" x14ac:dyDescent="0.25">
      <c r="A208" s="71" t="str">
        <f>Emissionsfaktorer!A403</f>
        <v>Granit</v>
      </c>
      <c r="B208" s="56"/>
      <c r="C208" s="62">
        <f>Emissionsfaktorer!B403</f>
        <v>0.7</v>
      </c>
      <c r="D208" s="60">
        <f>B208*C208</f>
        <v>0</v>
      </c>
      <c r="E208" s="141"/>
      <c r="F208" s="95"/>
    </row>
    <row r="209" spans="1:6" x14ac:dyDescent="0.25">
      <c r="A209" s="71" t="str">
        <f>Emissionsfaktorer!A404</f>
        <v>Jord</v>
      </c>
      <c r="B209" s="56"/>
      <c r="C209" s="81">
        <f>Emissionsfaktorer!B404</f>
        <v>2.9999999999999997E-4</v>
      </c>
      <c r="D209" s="60">
        <f t="shared" ref="D209:D211" si="10">B209*C209</f>
        <v>0</v>
      </c>
      <c r="E209" s="141"/>
      <c r="F209" s="95"/>
    </row>
    <row r="210" spans="1:6" x14ac:dyDescent="0.25">
      <c r="A210" s="71" t="str">
        <f>Emissionsfaktorer!A405</f>
        <v>Kalk</v>
      </c>
      <c r="B210" s="56"/>
      <c r="C210" s="62">
        <f>Emissionsfaktorer!B405</f>
        <v>1.45</v>
      </c>
      <c r="D210" s="60">
        <f t="shared" si="10"/>
        <v>0</v>
      </c>
      <c r="E210" s="141"/>
      <c r="F210" s="95"/>
    </row>
    <row r="211" spans="1:6" x14ac:dyDescent="0.25">
      <c r="A211" s="71" t="str">
        <f>Emissionsfaktorer!A406</f>
        <v>Krossmaterial</v>
      </c>
      <c r="B211" s="56"/>
      <c r="C211" s="81">
        <f>Emissionsfaktorer!B406</f>
        <v>4.0000000000000001E-3</v>
      </c>
      <c r="D211" s="60">
        <f t="shared" si="10"/>
        <v>0</v>
      </c>
      <c r="E211" s="141"/>
      <c r="F211" s="95"/>
    </row>
    <row r="212" spans="1:6" ht="31.5" customHeight="1" x14ac:dyDescent="0.25">
      <c r="A212" s="213" t="s">
        <v>188</v>
      </c>
      <c r="B212" s="177" t="s">
        <v>37</v>
      </c>
      <c r="C212" s="177" t="s">
        <v>534</v>
      </c>
      <c r="D212" s="70" t="s">
        <v>529</v>
      </c>
      <c r="E212" s="170" t="s">
        <v>837</v>
      </c>
      <c r="F212" s="95"/>
    </row>
    <row r="213" spans="1:6" ht="15.75" x14ac:dyDescent="0.25">
      <c r="A213" s="213"/>
      <c r="B213" s="177"/>
      <c r="C213" s="177"/>
      <c r="D213" s="69" t="s">
        <v>78</v>
      </c>
      <c r="E213" s="171"/>
      <c r="F213"/>
    </row>
    <row r="214" spans="1:6" x14ac:dyDescent="0.25">
      <c r="A214" s="71" t="str">
        <f>Emissionsfaktorer!A408</f>
        <v>Aluminiumplåt, primär</v>
      </c>
      <c r="B214" s="56"/>
      <c r="C214" s="75">
        <f>Emissionsfaktorer!B408</f>
        <v>10</v>
      </c>
      <c r="D214" s="60">
        <f t="shared" ref="D214:D232" si="11">B214*C214</f>
        <v>0</v>
      </c>
      <c r="E214" s="141"/>
      <c r="F214"/>
    </row>
    <row r="215" spans="1:6" x14ac:dyDescent="0.25">
      <c r="A215" s="71" t="str">
        <f>Emissionsfaktorer!A409</f>
        <v>Aluminiumprofiler, primär</v>
      </c>
      <c r="B215" s="56"/>
      <c r="C215" s="75">
        <f>Emissionsfaktorer!B409</f>
        <v>6</v>
      </c>
      <c r="D215" s="60">
        <f t="shared" si="11"/>
        <v>0</v>
      </c>
      <c r="E215" s="141"/>
      <c r="F215"/>
    </row>
    <row r="216" spans="1:6" x14ac:dyDescent="0.25">
      <c r="A216" s="71" t="str">
        <f>Emissionsfaktorer!A410</f>
        <v>Aluminiumprofiler, skrotbaserad</v>
      </c>
      <c r="B216" s="56"/>
      <c r="C216" s="75">
        <f>Emissionsfaktorer!B410</f>
        <v>1.7</v>
      </c>
      <c r="D216" s="60">
        <f t="shared" si="11"/>
        <v>0</v>
      </c>
      <c r="E216" s="141"/>
      <c r="F216"/>
    </row>
    <row r="217" spans="1:6" x14ac:dyDescent="0.25">
      <c r="A217" s="71" t="str">
        <f>Emissionsfaktorer!A411</f>
        <v>Armeringsstål, obearbetad, 100 % skrotbaserad exkl legering</v>
      </c>
      <c r="B217" s="56"/>
      <c r="C217" s="75">
        <f>Emissionsfaktorer!B411</f>
        <v>0.59599999999999997</v>
      </c>
      <c r="D217" s="60">
        <f t="shared" si="11"/>
        <v>0</v>
      </c>
      <c r="E217" s="141"/>
      <c r="F217"/>
    </row>
    <row r="218" spans="1:6" x14ac:dyDescent="0.25">
      <c r="A218" s="71" t="str">
        <f>Emissionsfaktorer!A412</f>
        <v>Bly</v>
      </c>
      <c r="B218" s="56"/>
      <c r="C218" s="75">
        <f>Emissionsfaktorer!B412</f>
        <v>0.57999999999999996</v>
      </c>
      <c r="D218" s="60">
        <f t="shared" si="11"/>
        <v>0</v>
      </c>
      <c r="E218" s="141"/>
      <c r="F218"/>
    </row>
    <row r="219" spans="1:6" x14ac:dyDescent="0.25">
      <c r="A219" s="71" t="str">
        <f>Emissionsfaktorer!A413</f>
        <v xml:space="preserve">Konstruktionsstål, 100 % skrotbaserad exkl. legeringsämnen </v>
      </c>
      <c r="B219" s="56"/>
      <c r="C219" s="75">
        <f>Emissionsfaktorer!B413</f>
        <v>0.9</v>
      </c>
      <c r="D219" s="60">
        <f t="shared" si="11"/>
        <v>0</v>
      </c>
      <c r="E219" s="141"/>
      <c r="F219"/>
    </row>
    <row r="220" spans="1:6" x14ac:dyDescent="0.25">
      <c r="A220" s="71" t="str">
        <f>Emissionsfaktorer!A414</f>
        <v>Konstruktionsstål, alla sorter, primär råvara</v>
      </c>
      <c r="B220" s="56"/>
      <c r="C220" s="75">
        <f>Emissionsfaktorer!B414</f>
        <v>2.52</v>
      </c>
      <c r="D220" s="60">
        <f t="shared" si="11"/>
        <v>0</v>
      </c>
      <c r="E220" s="141"/>
      <c r="F220"/>
    </row>
    <row r="221" spans="1:6" x14ac:dyDescent="0.25">
      <c r="A221" s="71" t="str">
        <f>Emissionsfaktorer!A415</f>
        <v>Kopparplåt, 51 % skrotbaserad</v>
      </c>
      <c r="B221" s="56"/>
      <c r="C221" s="75">
        <f>Emissionsfaktorer!B415</f>
        <v>1.98</v>
      </c>
      <c r="D221" s="60">
        <f t="shared" si="11"/>
        <v>0</v>
      </c>
      <c r="E221" s="141"/>
      <c r="F221"/>
    </row>
    <row r="222" spans="1:6" x14ac:dyDescent="0.25">
      <c r="A222" s="71" t="str">
        <f>Emissionsfaktorer!A416</f>
        <v>Kopparplåt, 97 % skrotbaserad</v>
      </c>
      <c r="B222" s="56"/>
      <c r="C222" s="75">
        <f>Emissionsfaktorer!B416</f>
        <v>0.5</v>
      </c>
      <c r="D222" s="60">
        <f t="shared" si="11"/>
        <v>0</v>
      </c>
      <c r="E222" s="141"/>
      <c r="F222"/>
    </row>
    <row r="223" spans="1:6" x14ac:dyDescent="0.25">
      <c r="A223" s="71" t="str">
        <f>Emissionsfaktorer!A417</f>
        <v>Kopparrör, 100 % skrotbaserad</v>
      </c>
      <c r="B223" s="56"/>
      <c r="C223" s="75">
        <f>Emissionsfaktorer!B417</f>
        <v>0.64700000000000002</v>
      </c>
      <c r="D223" s="60">
        <f t="shared" si="11"/>
        <v>0</v>
      </c>
      <c r="E223" s="141"/>
      <c r="F223"/>
    </row>
    <row r="224" spans="1:6" x14ac:dyDescent="0.25">
      <c r="A224" s="71" t="str">
        <f>Emissionsfaktorer!A418</f>
        <v>Kopparrör, 51 % skrotbaserad</v>
      </c>
      <c r="B224" s="56"/>
      <c r="C224" s="75">
        <f>Emissionsfaktorer!B418</f>
        <v>2.38</v>
      </c>
      <c r="D224" s="60">
        <f t="shared" si="11"/>
        <v>0</v>
      </c>
      <c r="E224" s="141"/>
      <c r="F224"/>
    </row>
    <row r="225" spans="1:6" x14ac:dyDescent="0.25">
      <c r="A225" s="71" t="str">
        <f>Emissionsfaktorer!A419</f>
        <v>Kopparwire, primär</v>
      </c>
      <c r="B225" s="56"/>
      <c r="C225" s="75">
        <f>Emissionsfaktorer!B419</f>
        <v>4.24</v>
      </c>
      <c r="D225" s="60">
        <f t="shared" si="11"/>
        <v>0</v>
      </c>
      <c r="E225" s="141"/>
      <c r="F225"/>
    </row>
    <row r="226" spans="1:6" x14ac:dyDescent="0.25">
      <c r="A226" s="71" t="str">
        <f>Emissionsfaktorer!A420</f>
        <v>Lättreglar av stål, primär</v>
      </c>
      <c r="B226" s="56"/>
      <c r="C226" s="75">
        <f>Emissionsfaktorer!B420</f>
        <v>2.41</v>
      </c>
      <c r="D226" s="60">
        <f t="shared" si="11"/>
        <v>0</v>
      </c>
      <c r="E226" s="141"/>
      <c r="F226"/>
    </row>
    <row r="227" spans="1:6" x14ac:dyDescent="0.25">
      <c r="A227" s="71" t="str">
        <f>Emissionsfaktorer!A421</f>
        <v>Rostfri plåt, 65 % skrotbaserad</v>
      </c>
      <c r="B227" s="56"/>
      <c r="C227" s="75">
        <f>Emissionsfaktorer!B421</f>
        <v>3.4</v>
      </c>
      <c r="D227" s="60">
        <f t="shared" si="11"/>
        <v>0</v>
      </c>
      <c r="E227" s="141"/>
      <c r="F227"/>
    </row>
    <row r="228" spans="1:6" x14ac:dyDescent="0.25">
      <c r="A228" s="71" t="str">
        <f>Emissionsfaktorer!A422</f>
        <v>Rostfri stålarmering, 72 % skrotbaserad</v>
      </c>
      <c r="B228" s="56"/>
      <c r="C228" s="75">
        <f>Emissionsfaktorer!B422</f>
        <v>3.8</v>
      </c>
      <c r="D228" s="60">
        <f t="shared" si="11"/>
        <v>0</v>
      </c>
      <c r="E228" s="141"/>
      <c r="F228"/>
    </row>
    <row r="229" spans="1:6" x14ac:dyDescent="0.25">
      <c r="A229" s="71" t="str">
        <f>Emissionsfaktorer!A423</f>
        <v>Rostfria vattenrör, 86 % skrotbaserad</v>
      </c>
      <c r="B229" s="56"/>
      <c r="C229" s="75">
        <f>Emissionsfaktorer!B423</f>
        <v>3.6</v>
      </c>
      <c r="D229" s="60">
        <f t="shared" si="11"/>
        <v>0</v>
      </c>
      <c r="E229" s="141"/>
      <c r="F229"/>
    </row>
    <row r="230" spans="1:6" x14ac:dyDescent="0.25">
      <c r="A230" s="71" t="str">
        <f>Emissionsfaktorer!A424</f>
        <v>Skruvar, spikar, fästdon och beslag, primär stål</v>
      </c>
      <c r="B230" s="56"/>
      <c r="C230" s="75">
        <f>Emissionsfaktorer!B424</f>
        <v>2.59</v>
      </c>
      <c r="D230" s="60">
        <f t="shared" si="11"/>
        <v>0</v>
      </c>
      <c r="E230" s="141"/>
      <c r="F230"/>
    </row>
    <row r="231" spans="1:6" x14ac:dyDescent="0.25">
      <c r="A231" s="71" t="str">
        <f>Emissionsfaktorer!A425</f>
        <v>Spännarmering, stål, skrotbaserad</v>
      </c>
      <c r="B231" s="56"/>
      <c r="C231" s="75">
        <f>Emissionsfaktorer!B425</f>
        <v>1</v>
      </c>
      <c r="D231" s="60">
        <f t="shared" si="11"/>
        <v>0</v>
      </c>
      <c r="E231" s="141"/>
      <c r="F231"/>
    </row>
    <row r="232" spans="1:6" x14ac:dyDescent="0.25">
      <c r="A232" s="71" t="str">
        <f>Emissionsfaktorer!A426</f>
        <v>Tunnplåt för beklädnad, primär</v>
      </c>
      <c r="B232" s="56"/>
      <c r="C232" s="75">
        <f>Emissionsfaktorer!B426</f>
        <v>2.59</v>
      </c>
      <c r="D232" s="60">
        <f t="shared" si="11"/>
        <v>0</v>
      </c>
      <c r="E232" s="141"/>
      <c r="F232"/>
    </row>
    <row r="233" spans="1:6" ht="31.5" customHeight="1" x14ac:dyDescent="0.25">
      <c r="A233" s="213" t="s">
        <v>203</v>
      </c>
      <c r="B233" s="177" t="s">
        <v>37</v>
      </c>
      <c r="C233" s="177" t="s">
        <v>534</v>
      </c>
      <c r="D233" s="70" t="s">
        <v>529</v>
      </c>
      <c r="E233" s="170" t="s">
        <v>837</v>
      </c>
      <c r="F233"/>
    </row>
    <row r="234" spans="1:6" ht="15.75" x14ac:dyDescent="0.25">
      <c r="A234" s="213"/>
      <c r="B234" s="177"/>
      <c r="C234" s="177"/>
      <c r="D234" s="69" t="s">
        <v>78</v>
      </c>
      <c r="E234" s="171"/>
      <c r="F234"/>
    </row>
    <row r="235" spans="1:6" x14ac:dyDescent="0.25">
      <c r="A235" s="71" t="str">
        <f>Emissionsfaktorer!A428</f>
        <v>Fanerträ (LVL)</v>
      </c>
      <c r="B235" s="56"/>
      <c r="C235" s="75">
        <f>Emissionsfaktorer!B428</f>
        <v>0.30599999999999999</v>
      </c>
      <c r="D235" s="60">
        <f t="shared" ref="D235:D240" si="12">B235*C235</f>
        <v>0</v>
      </c>
      <c r="E235" s="141"/>
      <c r="F235"/>
    </row>
    <row r="236" spans="1:6" x14ac:dyDescent="0.25">
      <c r="A236" s="71" t="str">
        <f>Emissionsfaktorer!A429</f>
        <v>Hyvlat virke, u 16 %, barrträ</v>
      </c>
      <c r="B236" s="56"/>
      <c r="C236" s="75">
        <f>Emissionsfaktorer!B429</f>
        <v>7.3499999999999996E-2</v>
      </c>
      <c r="D236" s="60">
        <f t="shared" si="12"/>
        <v>0</v>
      </c>
      <c r="E236" s="141"/>
      <c r="F236"/>
    </row>
    <row r="237" spans="1:6" x14ac:dyDescent="0.25">
      <c r="A237" s="71" t="str">
        <f>Emissionsfaktorer!A430</f>
        <v>Korslimmat trä, u 12 %, barrträ</v>
      </c>
      <c r="B237" s="56"/>
      <c r="C237" s="75">
        <f>Emissionsfaktorer!B430</f>
        <v>9.6000000000000002E-2</v>
      </c>
      <c r="D237" s="60">
        <f t="shared" si="12"/>
        <v>0</v>
      </c>
      <c r="E237" s="141"/>
      <c r="F237"/>
    </row>
    <row r="238" spans="1:6" x14ac:dyDescent="0.25">
      <c r="A238" s="71" t="str">
        <f>Emissionsfaktorer!A431</f>
        <v>Limträ, u 12 %, gran</v>
      </c>
      <c r="B238" s="56"/>
      <c r="C238" s="75">
        <f>Emissionsfaktorer!B431</f>
        <v>0.106</v>
      </c>
      <c r="D238" s="60">
        <f t="shared" si="12"/>
        <v>0</v>
      </c>
      <c r="E238" s="141"/>
      <c r="F238"/>
    </row>
    <row r="239" spans="1:6" x14ac:dyDescent="0.25">
      <c r="A239" s="71" t="str">
        <f>Emissionsfaktorer!A432</f>
        <v>Lättbalk av trä</v>
      </c>
      <c r="B239" s="56"/>
      <c r="C239" s="75">
        <f>Emissionsfaktorer!B432</f>
        <v>0.32500000000000001</v>
      </c>
      <c r="D239" s="60">
        <f t="shared" si="12"/>
        <v>0</v>
      </c>
      <c r="E239" s="141"/>
      <c r="F239"/>
    </row>
    <row r="240" spans="1:6" x14ac:dyDescent="0.25">
      <c r="A240" s="71" t="str">
        <f>Emissionsfaktorer!A433</f>
        <v>Sågat virke, u 16 %, barrträ</v>
      </c>
      <c r="B240" s="56"/>
      <c r="C240" s="75">
        <f>Emissionsfaktorer!B433</f>
        <v>6.4000000000000001E-2</v>
      </c>
      <c r="D240" s="60">
        <f t="shared" si="12"/>
        <v>0</v>
      </c>
      <c r="E240" s="141"/>
      <c r="F240"/>
    </row>
    <row r="241" spans="1:6" ht="31.5" customHeight="1" x14ac:dyDescent="0.25">
      <c r="A241" s="213" t="s">
        <v>36</v>
      </c>
      <c r="B241" s="177" t="s">
        <v>37</v>
      </c>
      <c r="C241" s="177" t="s">
        <v>534</v>
      </c>
      <c r="D241" s="70" t="s">
        <v>529</v>
      </c>
      <c r="E241" s="250" t="s">
        <v>837</v>
      </c>
      <c r="F241"/>
    </row>
    <row r="242" spans="1:6" ht="15.75" x14ac:dyDescent="0.25">
      <c r="A242" s="213"/>
      <c r="B242" s="177"/>
      <c r="C242" s="177"/>
      <c r="D242" s="69" t="s">
        <v>78</v>
      </c>
      <c r="E242" s="251"/>
      <c r="F242"/>
    </row>
    <row r="243" spans="1:6" x14ac:dyDescent="0.25">
      <c r="A243" s="71" t="str">
        <f>Emissionsfaktorer!A435</f>
        <v>Bitumenmatta</v>
      </c>
      <c r="B243" s="56"/>
      <c r="C243" s="75">
        <f>Emissionsfaktorer!B435</f>
        <v>0.44800000000000006</v>
      </c>
      <c r="D243" s="60">
        <f t="shared" ref="D243:D249" si="13">B243*C243</f>
        <v>0</v>
      </c>
      <c r="E243" s="141"/>
      <c r="F243"/>
    </row>
    <row r="244" spans="1:6" x14ac:dyDescent="0.25">
      <c r="A244" s="71" t="str">
        <f>Emissionsfaktorer!A436</f>
        <v>Plastfolie, varialbel ångspärr</v>
      </c>
      <c r="B244" s="56"/>
      <c r="C244" s="75">
        <f>Emissionsfaktorer!B436</f>
        <v>5.89</v>
      </c>
      <c r="D244" s="60">
        <f t="shared" si="13"/>
        <v>0</v>
      </c>
      <c r="E244" s="141"/>
      <c r="F244"/>
    </row>
    <row r="245" spans="1:6" x14ac:dyDescent="0.25">
      <c r="A245" s="71" t="str">
        <f>Emissionsfaktorer!A437</f>
        <v>Plastfolie, ångspärr</v>
      </c>
      <c r="B245" s="56"/>
      <c r="C245" s="75">
        <f>Emissionsfaktorer!B437</f>
        <v>2.2000000000000002</v>
      </c>
      <c r="D245" s="60">
        <f t="shared" si="13"/>
        <v>0</v>
      </c>
      <c r="E245" s="141"/>
      <c r="F245"/>
    </row>
    <row r="246" spans="1:6" x14ac:dyDescent="0.25">
      <c r="A246" s="71" t="str">
        <f>Emissionsfaktorer!A438</f>
        <v>Takshingle</v>
      </c>
      <c r="B246" s="56"/>
      <c r="C246" s="75">
        <f>Emissionsfaktorer!B438</f>
        <v>0.4</v>
      </c>
      <c r="D246" s="60">
        <f t="shared" si="13"/>
        <v>0</v>
      </c>
      <c r="E246" s="141"/>
      <c r="F246"/>
    </row>
    <row r="247" spans="1:6" x14ac:dyDescent="0.25">
      <c r="A247" s="71" t="str">
        <f>Emissionsfaktorer!A439</f>
        <v>Takspapp, enskiktstätning</v>
      </c>
      <c r="B247" s="56"/>
      <c r="C247" s="75">
        <f>Emissionsfaktorer!B439</f>
        <v>0.65</v>
      </c>
      <c r="D247" s="60">
        <f t="shared" si="13"/>
        <v>0</v>
      </c>
      <c r="E247" s="141"/>
      <c r="F247"/>
    </row>
    <row r="248" spans="1:6" ht="15" customHeight="1" x14ac:dyDescent="0.25">
      <c r="A248" s="71" t="str">
        <f>Emissionsfaktorer!A440</f>
        <v>Underlagspapp</v>
      </c>
      <c r="B248" s="56"/>
      <c r="C248" s="75">
        <f>Emissionsfaktorer!B440</f>
        <v>0.68</v>
      </c>
      <c r="D248" s="60">
        <f t="shared" si="13"/>
        <v>0</v>
      </c>
      <c r="E248" s="141"/>
      <c r="F248"/>
    </row>
    <row r="249" spans="1:6" ht="15" customHeight="1" x14ac:dyDescent="0.25">
      <c r="A249" s="71" t="str">
        <f>Emissionsfaktorer!A441</f>
        <v>Ytpapp</v>
      </c>
      <c r="B249" s="56"/>
      <c r="C249" s="75">
        <f>Emissionsfaktorer!B441</f>
        <v>0.56000000000000005</v>
      </c>
      <c r="D249" s="60">
        <f t="shared" si="13"/>
        <v>0</v>
      </c>
      <c r="E249" s="141"/>
      <c r="F249"/>
    </row>
    <row r="250" spans="1:6" ht="31.5" customHeight="1" x14ac:dyDescent="0.25">
      <c r="A250" s="213" t="s">
        <v>577</v>
      </c>
      <c r="B250" s="177" t="s">
        <v>37</v>
      </c>
      <c r="C250" s="177" t="s">
        <v>534</v>
      </c>
      <c r="D250" s="70" t="s">
        <v>529</v>
      </c>
      <c r="E250" s="170" t="s">
        <v>837</v>
      </c>
      <c r="F250"/>
    </row>
    <row r="251" spans="1:6" ht="15.75" x14ac:dyDescent="0.25">
      <c r="A251" s="213"/>
      <c r="B251" s="177"/>
      <c r="C251" s="177"/>
      <c r="D251" s="69" t="s">
        <v>78</v>
      </c>
      <c r="E251" s="171"/>
      <c r="F251"/>
    </row>
    <row r="252" spans="1:6" x14ac:dyDescent="0.25">
      <c r="A252" s="71" t="str">
        <f>Emissionsfaktorer!A443</f>
        <v>Asfalt, 6,5% bitumen</v>
      </c>
      <c r="B252" s="56"/>
      <c r="C252" s="75">
        <f>Emissionsfaktorer!B443</f>
        <v>4.9000000000000002E-2</v>
      </c>
      <c r="D252" s="60">
        <f t="shared" ref="D252:D262" si="14">B252*C252</f>
        <v>0</v>
      </c>
      <c r="E252" s="141"/>
      <c r="F252"/>
    </row>
    <row r="253" spans="1:6" x14ac:dyDescent="0.25">
      <c r="A253" s="71" t="str">
        <f>Emissionsfaktorer!A444</f>
        <v>Geotextil, PP textil</v>
      </c>
      <c r="B253" s="56"/>
      <c r="C253" s="75">
        <f>Emissionsfaktorer!B444</f>
        <v>1.44</v>
      </c>
      <c r="D253" s="60">
        <f t="shared" si="14"/>
        <v>0</v>
      </c>
      <c r="E253" s="141"/>
      <c r="F253"/>
    </row>
    <row r="254" spans="1:6" x14ac:dyDescent="0.25">
      <c r="A254" s="71" t="str">
        <f>Emissionsfaktorer!A445</f>
        <v>Glasfiber för optokabel</v>
      </c>
      <c r="B254" s="56"/>
      <c r="C254" s="75">
        <f>Emissionsfaktorer!B445</f>
        <v>1.54</v>
      </c>
      <c r="D254" s="60">
        <f t="shared" si="14"/>
        <v>0</v>
      </c>
      <c r="E254" s="141"/>
      <c r="F254"/>
    </row>
    <row r="255" spans="1:6" x14ac:dyDescent="0.25">
      <c r="A255" s="71" t="str">
        <f>Emissionsfaktorer!A446</f>
        <v>Halvvarm asfalt</v>
      </c>
      <c r="B255" s="56"/>
      <c r="C255" s="75">
        <f>Emissionsfaktorer!B446</f>
        <v>2.1999999999999999E-2</v>
      </c>
      <c r="D255" s="60">
        <f t="shared" si="14"/>
        <v>0</v>
      </c>
      <c r="E255" s="141"/>
      <c r="F255"/>
    </row>
    <row r="256" spans="1:6" x14ac:dyDescent="0.25">
      <c r="A256" s="71" t="str">
        <f>Emissionsfaktorer!A447</f>
        <v>Kall asfalt</v>
      </c>
      <c r="B256" s="56"/>
      <c r="C256" s="75">
        <f>Emissionsfaktorer!B447</f>
        <v>8.9999999999999993E-3</v>
      </c>
      <c r="D256" s="60">
        <f t="shared" si="14"/>
        <v>0</v>
      </c>
      <c r="E256" s="141"/>
      <c r="F256"/>
    </row>
    <row r="257" spans="1:6" x14ac:dyDescent="0.25">
      <c r="A257" s="71" t="str">
        <f>Emissionsfaktorer!A448</f>
        <v>Polyesterväv</v>
      </c>
      <c r="B257" s="56"/>
      <c r="C257" s="75">
        <f>Emissionsfaktorer!B448</f>
        <v>2.6</v>
      </c>
      <c r="D257" s="60">
        <f t="shared" si="14"/>
        <v>0</v>
      </c>
      <c r="E257" s="141"/>
      <c r="F257"/>
    </row>
    <row r="258" spans="1:6" x14ac:dyDescent="0.25">
      <c r="A258" s="71" t="str">
        <f>Emissionsfaktorer!A449</f>
        <v>Salt (NaCL)</v>
      </c>
      <c r="B258" s="56"/>
      <c r="C258" s="75">
        <f>Emissionsfaktorer!B449</f>
        <v>0.01</v>
      </c>
      <c r="D258" s="60">
        <f t="shared" si="14"/>
        <v>0</v>
      </c>
      <c r="E258" s="141"/>
      <c r="F258"/>
    </row>
    <row r="259" spans="1:6" x14ac:dyDescent="0.25">
      <c r="A259" s="71" t="str">
        <f>Emissionsfaktorer!A450</f>
        <v>Slipers</v>
      </c>
      <c r="B259" s="56"/>
      <c r="C259" s="75">
        <f>Emissionsfaktorer!B450</f>
        <v>0.17</v>
      </c>
      <c r="D259" s="60">
        <f t="shared" si="14"/>
        <v>0</v>
      </c>
      <c r="E259" s="141"/>
      <c r="F259"/>
    </row>
    <row r="260" spans="1:6" x14ac:dyDescent="0.25">
      <c r="A260" s="71" t="str">
        <f>Emissionsfaktorer!A451</f>
        <v>Sprängämne Tovex</v>
      </c>
      <c r="B260" s="56"/>
      <c r="C260" s="75">
        <f>Emissionsfaktorer!B451</f>
        <v>2.65</v>
      </c>
      <c r="D260" s="60">
        <f t="shared" si="14"/>
        <v>0</v>
      </c>
      <c r="E260" s="141"/>
      <c r="F260"/>
    </row>
    <row r="261" spans="1:6" x14ac:dyDescent="0.25">
      <c r="A261" s="71" t="str">
        <f>Emissionsfaktorer!A452</f>
        <v>Styrene, för tillverkning av isolatorer</v>
      </c>
      <c r="B261" s="56"/>
      <c r="C261" s="75">
        <f>Emissionsfaktorer!B452</f>
        <v>3.1</v>
      </c>
      <c r="D261" s="60">
        <f t="shared" si="14"/>
        <v>0</v>
      </c>
      <c r="E261" s="141"/>
      <c r="F261"/>
    </row>
    <row r="262" spans="1:6" x14ac:dyDescent="0.25">
      <c r="A262" s="71" t="str">
        <f>Emissionsfaktorer!A453</f>
        <v>Svavelsyra</v>
      </c>
      <c r="B262" s="56"/>
      <c r="C262" s="75">
        <f>Emissionsfaktorer!B453</f>
        <v>0.25</v>
      </c>
      <c r="D262" s="60">
        <f t="shared" si="14"/>
        <v>0</v>
      </c>
      <c r="E262" s="141"/>
      <c r="F262"/>
    </row>
    <row r="263" spans="1:6" ht="31.5" customHeight="1" x14ac:dyDescent="0.25">
      <c r="A263" s="213" t="s">
        <v>653</v>
      </c>
      <c r="B263" s="177" t="s">
        <v>37</v>
      </c>
      <c r="C263" s="177" t="s">
        <v>534</v>
      </c>
      <c r="D263" s="70" t="s">
        <v>529</v>
      </c>
      <c r="E263" s="170" t="s">
        <v>837</v>
      </c>
      <c r="F263"/>
    </row>
    <row r="264" spans="1:6" ht="15.75" x14ac:dyDescent="0.25">
      <c r="A264" s="213"/>
      <c r="B264" s="177"/>
      <c r="C264" s="177"/>
      <c r="D264" s="69" t="s">
        <v>78</v>
      </c>
      <c r="E264" s="171"/>
      <c r="F264"/>
    </row>
    <row r="265" spans="1:6" x14ac:dyDescent="0.25">
      <c r="A265" s="141"/>
      <c r="B265" s="56"/>
      <c r="C265" s="57"/>
      <c r="D265" s="60">
        <f t="shared" ref="D265:D328" si="15">B265*C265</f>
        <v>0</v>
      </c>
      <c r="E265" s="141"/>
      <c r="F265"/>
    </row>
    <row r="266" spans="1:6" x14ac:dyDescent="0.25">
      <c r="A266" s="141"/>
      <c r="B266" s="56"/>
      <c r="C266" s="57"/>
      <c r="D266" s="60">
        <f t="shared" si="15"/>
        <v>0</v>
      </c>
      <c r="E266" s="141"/>
      <c r="F266"/>
    </row>
    <row r="267" spans="1:6" x14ac:dyDescent="0.25">
      <c r="A267" s="141"/>
      <c r="B267" s="56"/>
      <c r="C267" s="57"/>
      <c r="D267" s="60">
        <f t="shared" si="15"/>
        <v>0</v>
      </c>
      <c r="E267" s="141"/>
      <c r="F267"/>
    </row>
    <row r="268" spans="1:6" x14ac:dyDescent="0.25">
      <c r="A268" s="141"/>
      <c r="B268" s="56"/>
      <c r="C268" s="57"/>
      <c r="D268" s="60">
        <f t="shared" si="15"/>
        <v>0</v>
      </c>
      <c r="E268" s="141"/>
      <c r="F268"/>
    </row>
    <row r="269" spans="1:6" x14ac:dyDescent="0.25">
      <c r="A269" s="141"/>
      <c r="B269" s="56"/>
      <c r="C269" s="57"/>
      <c r="D269" s="60">
        <f t="shared" si="15"/>
        <v>0</v>
      </c>
      <c r="E269" s="141"/>
      <c r="F269"/>
    </row>
    <row r="270" spans="1:6" x14ac:dyDescent="0.25">
      <c r="A270" s="141"/>
      <c r="B270" s="56"/>
      <c r="C270" s="57"/>
      <c r="D270" s="60">
        <f t="shared" si="15"/>
        <v>0</v>
      </c>
      <c r="E270" s="141"/>
      <c r="F270"/>
    </row>
    <row r="271" spans="1:6" x14ac:dyDescent="0.25">
      <c r="A271" s="141"/>
      <c r="B271" s="56"/>
      <c r="C271" s="57"/>
      <c r="D271" s="60">
        <f t="shared" si="15"/>
        <v>0</v>
      </c>
      <c r="E271" s="141"/>
      <c r="F271"/>
    </row>
    <row r="272" spans="1:6" x14ac:dyDescent="0.25">
      <c r="A272" s="141"/>
      <c r="B272" s="56"/>
      <c r="C272" s="57"/>
      <c r="D272" s="60">
        <f t="shared" si="15"/>
        <v>0</v>
      </c>
      <c r="E272" s="141"/>
      <c r="F272"/>
    </row>
    <row r="273" spans="1:6" x14ac:dyDescent="0.25">
      <c r="A273" s="141"/>
      <c r="B273" s="56"/>
      <c r="C273" s="57"/>
      <c r="D273" s="60">
        <f t="shared" si="15"/>
        <v>0</v>
      </c>
      <c r="E273" s="141"/>
      <c r="F273"/>
    </row>
    <row r="274" spans="1:6" x14ac:dyDescent="0.25">
      <c r="A274" s="141"/>
      <c r="B274" s="56"/>
      <c r="C274" s="57"/>
      <c r="D274" s="60">
        <f t="shared" si="15"/>
        <v>0</v>
      </c>
      <c r="E274" s="141"/>
      <c r="F274"/>
    </row>
    <row r="275" spans="1:6" x14ac:dyDescent="0.25">
      <c r="A275" s="141"/>
      <c r="B275" s="56"/>
      <c r="C275" s="57"/>
      <c r="D275" s="60">
        <f t="shared" si="15"/>
        <v>0</v>
      </c>
      <c r="E275" s="141"/>
      <c r="F275"/>
    </row>
    <row r="276" spans="1:6" x14ac:dyDescent="0.25">
      <c r="A276" s="141"/>
      <c r="B276" s="56"/>
      <c r="C276" s="57"/>
      <c r="D276" s="60">
        <f t="shared" si="15"/>
        <v>0</v>
      </c>
      <c r="E276" s="141"/>
      <c r="F276"/>
    </row>
    <row r="277" spans="1:6" x14ac:dyDescent="0.25">
      <c r="A277" s="141"/>
      <c r="B277" s="56"/>
      <c r="C277" s="57"/>
      <c r="D277" s="60">
        <f t="shared" si="15"/>
        <v>0</v>
      </c>
      <c r="E277" s="141"/>
      <c r="F277"/>
    </row>
    <row r="278" spans="1:6" x14ac:dyDescent="0.25">
      <c r="A278" s="141"/>
      <c r="B278" s="56"/>
      <c r="C278" s="57"/>
      <c r="D278" s="60">
        <f t="shared" si="15"/>
        <v>0</v>
      </c>
      <c r="E278" s="141"/>
      <c r="F278"/>
    </row>
    <row r="279" spans="1:6" x14ac:dyDescent="0.25">
      <c r="A279" s="141"/>
      <c r="B279" s="56"/>
      <c r="C279" s="57"/>
      <c r="D279" s="60">
        <f t="shared" si="15"/>
        <v>0</v>
      </c>
      <c r="E279" s="141"/>
      <c r="F279"/>
    </row>
    <row r="280" spans="1:6" x14ac:dyDescent="0.25">
      <c r="A280" s="141"/>
      <c r="B280" s="56"/>
      <c r="C280" s="57"/>
      <c r="D280" s="60">
        <f t="shared" si="15"/>
        <v>0</v>
      </c>
      <c r="E280" s="141"/>
      <c r="F280"/>
    </row>
    <row r="281" spans="1:6" x14ac:dyDescent="0.25">
      <c r="A281" s="141"/>
      <c r="B281" s="56"/>
      <c r="C281" s="57"/>
      <c r="D281" s="60">
        <f t="shared" si="15"/>
        <v>0</v>
      </c>
      <c r="E281" s="141"/>
      <c r="F281"/>
    </row>
    <row r="282" spans="1:6" x14ac:dyDescent="0.25">
      <c r="A282" s="141"/>
      <c r="B282" s="56"/>
      <c r="C282" s="57"/>
      <c r="D282" s="60">
        <f t="shared" si="15"/>
        <v>0</v>
      </c>
      <c r="E282" s="141"/>
      <c r="F282"/>
    </row>
    <row r="283" spans="1:6" x14ac:dyDescent="0.25">
      <c r="A283" s="141"/>
      <c r="B283" s="56"/>
      <c r="C283" s="57"/>
      <c r="D283" s="60">
        <f t="shared" si="15"/>
        <v>0</v>
      </c>
      <c r="E283" s="141"/>
      <c r="F283"/>
    </row>
    <row r="284" spans="1:6" x14ac:dyDescent="0.25">
      <c r="A284" s="141"/>
      <c r="B284" s="56"/>
      <c r="C284" s="57"/>
      <c r="D284" s="60">
        <f t="shared" si="15"/>
        <v>0</v>
      </c>
      <c r="E284" s="141"/>
      <c r="F284"/>
    </row>
    <row r="285" spans="1:6" x14ac:dyDescent="0.25">
      <c r="A285" s="141"/>
      <c r="B285" s="56"/>
      <c r="C285" s="57"/>
      <c r="D285" s="60">
        <f t="shared" si="15"/>
        <v>0</v>
      </c>
      <c r="E285" s="141"/>
      <c r="F285"/>
    </row>
    <row r="286" spans="1:6" x14ac:dyDescent="0.25">
      <c r="A286" s="141"/>
      <c r="B286" s="56"/>
      <c r="C286" s="57"/>
      <c r="D286" s="60">
        <f t="shared" si="15"/>
        <v>0</v>
      </c>
      <c r="E286" s="141"/>
      <c r="F286"/>
    </row>
    <row r="287" spans="1:6" x14ac:dyDescent="0.25">
      <c r="A287" s="141"/>
      <c r="B287" s="56"/>
      <c r="C287" s="57"/>
      <c r="D287" s="60">
        <f t="shared" si="15"/>
        <v>0</v>
      </c>
      <c r="E287" s="141"/>
      <c r="F287"/>
    </row>
    <row r="288" spans="1:6" x14ac:dyDescent="0.25">
      <c r="A288" s="141"/>
      <c r="B288" s="56"/>
      <c r="C288" s="57"/>
      <c r="D288" s="60">
        <f t="shared" si="15"/>
        <v>0</v>
      </c>
      <c r="E288" s="141"/>
      <c r="F288"/>
    </row>
    <row r="289" spans="1:6" x14ac:dyDescent="0.25">
      <c r="A289" s="141"/>
      <c r="B289" s="56"/>
      <c r="C289" s="57"/>
      <c r="D289" s="60">
        <f t="shared" si="15"/>
        <v>0</v>
      </c>
      <c r="E289" s="141"/>
      <c r="F289"/>
    </row>
    <row r="290" spans="1:6" x14ac:dyDescent="0.25">
      <c r="A290" s="141"/>
      <c r="B290" s="56"/>
      <c r="C290" s="57"/>
      <c r="D290" s="60">
        <f t="shared" si="15"/>
        <v>0</v>
      </c>
      <c r="E290" s="141"/>
      <c r="F290"/>
    </row>
    <row r="291" spans="1:6" x14ac:dyDescent="0.25">
      <c r="A291" s="141"/>
      <c r="B291" s="56"/>
      <c r="C291" s="57"/>
      <c r="D291" s="60">
        <f t="shared" si="15"/>
        <v>0</v>
      </c>
      <c r="E291" s="141"/>
      <c r="F291"/>
    </row>
    <row r="292" spans="1:6" x14ac:dyDescent="0.25">
      <c r="A292" s="141"/>
      <c r="B292" s="56"/>
      <c r="C292" s="57"/>
      <c r="D292" s="60">
        <f t="shared" si="15"/>
        <v>0</v>
      </c>
      <c r="E292" s="141"/>
      <c r="F292"/>
    </row>
    <row r="293" spans="1:6" x14ac:dyDescent="0.25">
      <c r="A293" s="141"/>
      <c r="B293" s="56"/>
      <c r="C293" s="57"/>
      <c r="D293" s="60">
        <f t="shared" si="15"/>
        <v>0</v>
      </c>
      <c r="E293" s="141"/>
      <c r="F293"/>
    </row>
    <row r="294" spans="1:6" x14ac:dyDescent="0.25">
      <c r="A294" s="141"/>
      <c r="B294" s="56"/>
      <c r="C294" s="57"/>
      <c r="D294" s="60">
        <f t="shared" si="15"/>
        <v>0</v>
      </c>
      <c r="E294" s="141"/>
      <c r="F294"/>
    </row>
    <row r="295" spans="1:6" x14ac:dyDescent="0.25">
      <c r="A295" s="141"/>
      <c r="B295" s="56"/>
      <c r="C295" s="57"/>
      <c r="D295" s="60">
        <f t="shared" si="15"/>
        <v>0</v>
      </c>
      <c r="E295" s="141"/>
      <c r="F295"/>
    </row>
    <row r="296" spans="1:6" x14ac:dyDescent="0.25">
      <c r="A296" s="141"/>
      <c r="B296" s="56"/>
      <c r="C296" s="57"/>
      <c r="D296" s="60">
        <f t="shared" si="15"/>
        <v>0</v>
      </c>
      <c r="E296" s="141"/>
      <c r="F296"/>
    </row>
    <row r="297" spans="1:6" x14ac:dyDescent="0.25">
      <c r="A297" s="141"/>
      <c r="B297" s="56"/>
      <c r="C297" s="57"/>
      <c r="D297" s="60">
        <f t="shared" si="15"/>
        <v>0</v>
      </c>
      <c r="E297" s="141"/>
      <c r="F297"/>
    </row>
    <row r="298" spans="1:6" x14ac:dyDescent="0.25">
      <c r="A298" s="141"/>
      <c r="B298" s="56"/>
      <c r="C298" s="57"/>
      <c r="D298" s="60">
        <f t="shared" si="15"/>
        <v>0</v>
      </c>
      <c r="E298" s="141"/>
      <c r="F298"/>
    </row>
    <row r="299" spans="1:6" x14ac:dyDescent="0.25">
      <c r="A299" s="141"/>
      <c r="B299" s="56"/>
      <c r="C299" s="57"/>
      <c r="D299" s="60">
        <f t="shared" si="15"/>
        <v>0</v>
      </c>
      <c r="E299" s="141"/>
      <c r="F299"/>
    </row>
    <row r="300" spans="1:6" x14ac:dyDescent="0.25">
      <c r="A300" s="141"/>
      <c r="B300" s="56"/>
      <c r="C300" s="57"/>
      <c r="D300" s="60">
        <f t="shared" si="15"/>
        <v>0</v>
      </c>
      <c r="E300" s="141"/>
      <c r="F300"/>
    </row>
    <row r="301" spans="1:6" x14ac:dyDescent="0.25">
      <c r="A301" s="141"/>
      <c r="B301" s="56"/>
      <c r="C301" s="57"/>
      <c r="D301" s="60">
        <f t="shared" si="15"/>
        <v>0</v>
      </c>
      <c r="E301" s="141"/>
      <c r="F301"/>
    </row>
    <row r="302" spans="1:6" x14ac:dyDescent="0.25">
      <c r="A302" s="141"/>
      <c r="B302" s="56"/>
      <c r="C302" s="57"/>
      <c r="D302" s="60">
        <f t="shared" si="15"/>
        <v>0</v>
      </c>
      <c r="E302" s="141"/>
      <c r="F302"/>
    </row>
    <row r="303" spans="1:6" x14ac:dyDescent="0.25">
      <c r="A303" s="141"/>
      <c r="B303" s="56"/>
      <c r="C303" s="57"/>
      <c r="D303" s="60">
        <f t="shared" si="15"/>
        <v>0</v>
      </c>
      <c r="E303" s="141"/>
      <c r="F303"/>
    </row>
    <row r="304" spans="1:6" x14ac:dyDescent="0.25">
      <c r="A304" s="141"/>
      <c r="B304" s="56"/>
      <c r="C304" s="57"/>
      <c r="D304" s="60">
        <f t="shared" si="15"/>
        <v>0</v>
      </c>
      <c r="E304" s="141"/>
      <c r="F304"/>
    </row>
    <row r="305" spans="1:6" x14ac:dyDescent="0.25">
      <c r="A305" s="141"/>
      <c r="B305" s="56"/>
      <c r="C305" s="57"/>
      <c r="D305" s="60">
        <f t="shared" si="15"/>
        <v>0</v>
      </c>
      <c r="E305" s="141"/>
      <c r="F305"/>
    </row>
    <row r="306" spans="1:6" x14ac:dyDescent="0.25">
      <c r="A306" s="141"/>
      <c r="B306" s="56"/>
      <c r="C306" s="57"/>
      <c r="D306" s="60">
        <f t="shared" si="15"/>
        <v>0</v>
      </c>
      <c r="E306" s="141"/>
      <c r="F306"/>
    </row>
    <row r="307" spans="1:6" x14ac:dyDescent="0.25">
      <c r="A307" s="141"/>
      <c r="B307" s="56"/>
      <c r="C307" s="57"/>
      <c r="D307" s="60">
        <f t="shared" si="15"/>
        <v>0</v>
      </c>
      <c r="E307" s="141"/>
      <c r="F307"/>
    </row>
    <row r="308" spans="1:6" x14ac:dyDescent="0.25">
      <c r="A308" s="141"/>
      <c r="B308" s="56"/>
      <c r="C308" s="57"/>
      <c r="D308" s="60">
        <f t="shared" si="15"/>
        <v>0</v>
      </c>
      <c r="E308" s="141"/>
      <c r="F308"/>
    </row>
    <row r="309" spans="1:6" x14ac:dyDescent="0.25">
      <c r="A309" s="141"/>
      <c r="B309" s="56"/>
      <c r="C309" s="57"/>
      <c r="D309" s="60">
        <f t="shared" si="15"/>
        <v>0</v>
      </c>
      <c r="E309" s="141"/>
      <c r="F309"/>
    </row>
    <row r="310" spans="1:6" x14ac:dyDescent="0.25">
      <c r="A310" s="141"/>
      <c r="B310" s="56"/>
      <c r="C310" s="57"/>
      <c r="D310" s="60">
        <f t="shared" si="15"/>
        <v>0</v>
      </c>
      <c r="E310" s="141"/>
      <c r="F310"/>
    </row>
    <row r="311" spans="1:6" x14ac:dyDescent="0.25">
      <c r="A311" s="141"/>
      <c r="B311" s="56"/>
      <c r="C311" s="57"/>
      <c r="D311" s="60">
        <f t="shared" si="15"/>
        <v>0</v>
      </c>
      <c r="E311" s="141"/>
      <c r="F311"/>
    </row>
    <row r="312" spans="1:6" x14ac:dyDescent="0.25">
      <c r="A312" s="141"/>
      <c r="B312" s="56"/>
      <c r="C312" s="57"/>
      <c r="D312" s="60">
        <f t="shared" si="15"/>
        <v>0</v>
      </c>
      <c r="E312" s="141"/>
      <c r="F312"/>
    </row>
    <row r="313" spans="1:6" x14ac:dyDescent="0.25">
      <c r="A313" s="141"/>
      <c r="B313" s="56"/>
      <c r="C313" s="57"/>
      <c r="D313" s="60">
        <f t="shared" si="15"/>
        <v>0</v>
      </c>
      <c r="E313" s="141"/>
      <c r="F313"/>
    </row>
    <row r="314" spans="1:6" x14ac:dyDescent="0.25">
      <c r="A314" s="141"/>
      <c r="B314" s="56"/>
      <c r="C314" s="57"/>
      <c r="D314" s="60">
        <f t="shared" si="15"/>
        <v>0</v>
      </c>
      <c r="E314" s="141"/>
      <c r="F314"/>
    </row>
    <row r="315" spans="1:6" x14ac:dyDescent="0.25">
      <c r="A315" s="141"/>
      <c r="B315" s="56"/>
      <c r="C315" s="57"/>
      <c r="D315" s="60">
        <f t="shared" si="15"/>
        <v>0</v>
      </c>
      <c r="E315" s="141"/>
      <c r="F315"/>
    </row>
    <row r="316" spans="1:6" x14ac:dyDescent="0.25">
      <c r="A316" s="141"/>
      <c r="B316" s="56"/>
      <c r="C316" s="57"/>
      <c r="D316" s="60">
        <f t="shared" si="15"/>
        <v>0</v>
      </c>
      <c r="E316" s="141"/>
      <c r="F316"/>
    </row>
    <row r="317" spans="1:6" x14ac:dyDescent="0.25">
      <c r="A317" s="141"/>
      <c r="B317" s="56"/>
      <c r="C317" s="57"/>
      <c r="D317" s="60">
        <f t="shared" si="15"/>
        <v>0</v>
      </c>
      <c r="E317" s="141"/>
      <c r="F317"/>
    </row>
    <row r="318" spans="1:6" x14ac:dyDescent="0.25">
      <c r="A318" s="141"/>
      <c r="B318" s="56"/>
      <c r="C318" s="57"/>
      <c r="D318" s="60">
        <f t="shared" si="15"/>
        <v>0</v>
      </c>
      <c r="E318" s="141"/>
      <c r="F318"/>
    </row>
    <row r="319" spans="1:6" x14ac:dyDescent="0.25">
      <c r="A319" s="141"/>
      <c r="B319" s="56"/>
      <c r="C319" s="57"/>
      <c r="D319" s="60">
        <f t="shared" si="15"/>
        <v>0</v>
      </c>
      <c r="E319" s="141"/>
      <c r="F319"/>
    </row>
    <row r="320" spans="1:6" x14ac:dyDescent="0.25">
      <c r="A320" s="141"/>
      <c r="B320" s="56"/>
      <c r="C320" s="57"/>
      <c r="D320" s="60">
        <f t="shared" si="15"/>
        <v>0</v>
      </c>
      <c r="E320" s="141"/>
      <c r="F320"/>
    </row>
    <row r="321" spans="1:6" x14ac:dyDescent="0.25">
      <c r="A321" s="141"/>
      <c r="B321" s="56"/>
      <c r="C321" s="57"/>
      <c r="D321" s="60">
        <f t="shared" si="15"/>
        <v>0</v>
      </c>
      <c r="E321" s="141"/>
      <c r="F321"/>
    </row>
    <row r="322" spans="1:6" x14ac:dyDescent="0.25">
      <c r="A322" s="141"/>
      <c r="B322" s="56"/>
      <c r="C322" s="57"/>
      <c r="D322" s="60">
        <f t="shared" si="15"/>
        <v>0</v>
      </c>
      <c r="E322" s="141"/>
      <c r="F322"/>
    </row>
    <row r="323" spans="1:6" x14ac:dyDescent="0.25">
      <c r="A323" s="141"/>
      <c r="B323" s="56"/>
      <c r="C323" s="57"/>
      <c r="D323" s="60">
        <f t="shared" si="15"/>
        <v>0</v>
      </c>
      <c r="E323" s="141"/>
      <c r="F323"/>
    </row>
    <row r="324" spans="1:6" x14ac:dyDescent="0.25">
      <c r="A324" s="141"/>
      <c r="B324" s="56"/>
      <c r="C324" s="57"/>
      <c r="D324" s="60">
        <f t="shared" si="15"/>
        <v>0</v>
      </c>
      <c r="E324" s="141"/>
      <c r="F324"/>
    </row>
    <row r="325" spans="1:6" x14ac:dyDescent="0.25">
      <c r="A325" s="141"/>
      <c r="B325" s="56"/>
      <c r="C325" s="57"/>
      <c r="D325" s="60">
        <f t="shared" si="15"/>
        <v>0</v>
      </c>
      <c r="E325" s="141"/>
      <c r="F325"/>
    </row>
    <row r="326" spans="1:6" x14ac:dyDescent="0.25">
      <c r="A326" s="141"/>
      <c r="B326" s="56"/>
      <c r="C326" s="57"/>
      <c r="D326" s="60">
        <f t="shared" si="15"/>
        <v>0</v>
      </c>
      <c r="E326" s="141"/>
      <c r="F326"/>
    </row>
    <row r="327" spans="1:6" x14ac:dyDescent="0.25">
      <c r="A327" s="141"/>
      <c r="B327" s="56"/>
      <c r="C327" s="57"/>
      <c r="D327" s="60">
        <f t="shared" si="15"/>
        <v>0</v>
      </c>
      <c r="E327" s="141"/>
      <c r="F327"/>
    </row>
    <row r="328" spans="1:6" x14ac:dyDescent="0.25">
      <c r="A328" s="141"/>
      <c r="B328" s="56"/>
      <c r="C328" s="57"/>
      <c r="D328" s="60">
        <f t="shared" si="15"/>
        <v>0</v>
      </c>
      <c r="E328" s="141"/>
      <c r="F328"/>
    </row>
    <row r="329" spans="1:6" x14ac:dyDescent="0.25">
      <c r="A329" s="141"/>
      <c r="B329" s="56"/>
      <c r="C329" s="57"/>
      <c r="D329" s="60">
        <f t="shared" ref="D329:D364" si="16">B329*C329</f>
        <v>0</v>
      </c>
      <c r="E329" s="141"/>
      <c r="F329"/>
    </row>
    <row r="330" spans="1:6" x14ac:dyDescent="0.25">
      <c r="A330" s="141"/>
      <c r="B330" s="56"/>
      <c r="C330" s="57"/>
      <c r="D330" s="60">
        <f t="shared" si="16"/>
        <v>0</v>
      </c>
      <c r="E330" s="141"/>
      <c r="F330"/>
    </row>
    <row r="331" spans="1:6" x14ac:dyDescent="0.25">
      <c r="A331" s="141"/>
      <c r="B331" s="56"/>
      <c r="C331" s="57"/>
      <c r="D331" s="60">
        <f t="shared" si="16"/>
        <v>0</v>
      </c>
      <c r="E331" s="141"/>
      <c r="F331"/>
    </row>
    <row r="332" spans="1:6" x14ac:dyDescent="0.25">
      <c r="A332" s="141"/>
      <c r="B332" s="56"/>
      <c r="C332" s="57"/>
      <c r="D332" s="60">
        <f t="shared" si="16"/>
        <v>0</v>
      </c>
      <c r="E332" s="141"/>
      <c r="F332"/>
    </row>
    <row r="333" spans="1:6" x14ac:dyDescent="0.25">
      <c r="A333" s="141"/>
      <c r="B333" s="56"/>
      <c r="C333" s="57"/>
      <c r="D333" s="60">
        <f t="shared" si="16"/>
        <v>0</v>
      </c>
      <c r="E333" s="141"/>
      <c r="F333"/>
    </row>
    <row r="334" spans="1:6" x14ac:dyDescent="0.25">
      <c r="A334" s="141"/>
      <c r="B334" s="56"/>
      <c r="C334" s="57"/>
      <c r="D334" s="60">
        <f t="shared" si="16"/>
        <v>0</v>
      </c>
      <c r="E334" s="141"/>
      <c r="F334"/>
    </row>
    <row r="335" spans="1:6" x14ac:dyDescent="0.25">
      <c r="A335" s="141"/>
      <c r="B335" s="56"/>
      <c r="C335" s="57"/>
      <c r="D335" s="60">
        <f t="shared" si="16"/>
        <v>0</v>
      </c>
      <c r="E335" s="141"/>
      <c r="F335"/>
    </row>
    <row r="336" spans="1:6" x14ac:dyDescent="0.25">
      <c r="A336" s="141"/>
      <c r="B336" s="56"/>
      <c r="C336" s="57"/>
      <c r="D336" s="60">
        <f t="shared" si="16"/>
        <v>0</v>
      </c>
      <c r="E336" s="141"/>
      <c r="F336"/>
    </row>
    <row r="337" spans="1:6" x14ac:dyDescent="0.25">
      <c r="A337" s="141"/>
      <c r="B337" s="56"/>
      <c r="C337" s="57"/>
      <c r="D337" s="60">
        <f t="shared" si="16"/>
        <v>0</v>
      </c>
      <c r="E337" s="141"/>
      <c r="F337"/>
    </row>
    <row r="338" spans="1:6" x14ac:dyDescent="0.25">
      <c r="A338" s="141"/>
      <c r="B338" s="56"/>
      <c r="C338" s="57"/>
      <c r="D338" s="60">
        <f t="shared" si="16"/>
        <v>0</v>
      </c>
      <c r="E338" s="141"/>
      <c r="F338"/>
    </row>
    <row r="339" spans="1:6" x14ac:dyDescent="0.25">
      <c r="A339" s="141"/>
      <c r="B339" s="56"/>
      <c r="C339" s="57"/>
      <c r="D339" s="60">
        <f t="shared" si="16"/>
        <v>0</v>
      </c>
      <c r="E339" s="141"/>
      <c r="F339"/>
    </row>
    <row r="340" spans="1:6" x14ac:dyDescent="0.25">
      <c r="A340" s="141"/>
      <c r="B340" s="56"/>
      <c r="C340" s="57"/>
      <c r="D340" s="60">
        <f t="shared" si="16"/>
        <v>0</v>
      </c>
      <c r="E340" s="141"/>
      <c r="F340"/>
    </row>
    <row r="341" spans="1:6" x14ac:dyDescent="0.25">
      <c r="A341" s="141"/>
      <c r="B341" s="56"/>
      <c r="C341" s="57"/>
      <c r="D341" s="60">
        <f t="shared" si="16"/>
        <v>0</v>
      </c>
      <c r="E341" s="141"/>
      <c r="F341"/>
    </row>
    <row r="342" spans="1:6" x14ac:dyDescent="0.25">
      <c r="A342" s="141"/>
      <c r="B342" s="56"/>
      <c r="C342" s="57"/>
      <c r="D342" s="60">
        <f t="shared" si="16"/>
        <v>0</v>
      </c>
      <c r="E342" s="141"/>
      <c r="F342"/>
    </row>
    <row r="343" spans="1:6" x14ac:dyDescent="0.25">
      <c r="A343" s="141"/>
      <c r="B343" s="56"/>
      <c r="C343" s="57"/>
      <c r="D343" s="60">
        <f t="shared" si="16"/>
        <v>0</v>
      </c>
      <c r="E343" s="141"/>
      <c r="F343"/>
    </row>
    <row r="344" spans="1:6" x14ac:dyDescent="0.25">
      <c r="A344" s="141"/>
      <c r="B344" s="56"/>
      <c r="C344" s="57"/>
      <c r="D344" s="60">
        <f t="shared" si="16"/>
        <v>0</v>
      </c>
      <c r="E344" s="141"/>
      <c r="F344"/>
    </row>
    <row r="345" spans="1:6" x14ac:dyDescent="0.25">
      <c r="A345" s="141"/>
      <c r="B345" s="56"/>
      <c r="C345" s="57"/>
      <c r="D345" s="60">
        <f t="shared" si="16"/>
        <v>0</v>
      </c>
      <c r="E345" s="141"/>
      <c r="F345"/>
    </row>
    <row r="346" spans="1:6" x14ac:dyDescent="0.25">
      <c r="A346" s="141"/>
      <c r="B346" s="56"/>
      <c r="C346" s="57"/>
      <c r="D346" s="60">
        <f t="shared" si="16"/>
        <v>0</v>
      </c>
      <c r="E346" s="141"/>
      <c r="F346"/>
    </row>
    <row r="347" spans="1:6" x14ac:dyDescent="0.25">
      <c r="A347" s="141"/>
      <c r="B347" s="56"/>
      <c r="C347" s="57"/>
      <c r="D347" s="60">
        <f t="shared" si="16"/>
        <v>0</v>
      </c>
      <c r="E347" s="141"/>
      <c r="F347"/>
    </row>
    <row r="348" spans="1:6" x14ac:dyDescent="0.25">
      <c r="A348" s="141"/>
      <c r="B348" s="56"/>
      <c r="C348" s="57"/>
      <c r="D348" s="60">
        <f t="shared" si="16"/>
        <v>0</v>
      </c>
      <c r="E348" s="141"/>
      <c r="F348"/>
    </row>
    <row r="349" spans="1:6" x14ac:dyDescent="0.25">
      <c r="A349" s="141"/>
      <c r="B349" s="56"/>
      <c r="C349" s="57"/>
      <c r="D349" s="60">
        <f t="shared" si="16"/>
        <v>0</v>
      </c>
      <c r="E349" s="141"/>
      <c r="F349"/>
    </row>
    <row r="350" spans="1:6" x14ac:dyDescent="0.25">
      <c r="A350" s="141"/>
      <c r="B350" s="56"/>
      <c r="C350" s="57"/>
      <c r="D350" s="60">
        <f t="shared" si="16"/>
        <v>0</v>
      </c>
      <c r="E350" s="141"/>
      <c r="F350"/>
    </row>
    <row r="351" spans="1:6" x14ac:dyDescent="0.25">
      <c r="A351" s="141"/>
      <c r="B351" s="56"/>
      <c r="C351" s="57"/>
      <c r="D351" s="60">
        <f t="shared" si="16"/>
        <v>0</v>
      </c>
      <c r="E351" s="141"/>
      <c r="F351"/>
    </row>
    <row r="352" spans="1:6" x14ac:dyDescent="0.25">
      <c r="A352" s="141"/>
      <c r="B352" s="56"/>
      <c r="C352" s="57"/>
      <c r="D352" s="60">
        <f t="shared" si="16"/>
        <v>0</v>
      </c>
      <c r="E352" s="141"/>
      <c r="F352"/>
    </row>
    <row r="353" spans="1:6" x14ac:dyDescent="0.25">
      <c r="A353" s="141"/>
      <c r="B353" s="56"/>
      <c r="C353" s="57"/>
      <c r="D353" s="60">
        <f t="shared" si="16"/>
        <v>0</v>
      </c>
      <c r="E353" s="141"/>
      <c r="F353"/>
    </row>
    <row r="354" spans="1:6" x14ac:dyDescent="0.25">
      <c r="A354" s="141"/>
      <c r="B354" s="56"/>
      <c r="C354" s="57"/>
      <c r="D354" s="60">
        <f t="shared" si="16"/>
        <v>0</v>
      </c>
      <c r="E354" s="141"/>
      <c r="F354"/>
    </row>
    <row r="355" spans="1:6" x14ac:dyDescent="0.25">
      <c r="A355" s="141"/>
      <c r="B355" s="56"/>
      <c r="C355" s="57"/>
      <c r="D355" s="60">
        <f t="shared" si="16"/>
        <v>0</v>
      </c>
      <c r="E355" s="141"/>
      <c r="F355"/>
    </row>
    <row r="356" spans="1:6" x14ac:dyDescent="0.25">
      <c r="A356" s="141"/>
      <c r="B356" s="56"/>
      <c r="C356" s="57"/>
      <c r="D356" s="60">
        <f t="shared" si="16"/>
        <v>0</v>
      </c>
      <c r="E356" s="141"/>
      <c r="F356"/>
    </row>
    <row r="357" spans="1:6" x14ac:dyDescent="0.25">
      <c r="A357" s="141"/>
      <c r="B357" s="56"/>
      <c r="C357" s="57"/>
      <c r="D357" s="60">
        <f t="shared" si="16"/>
        <v>0</v>
      </c>
      <c r="E357" s="141"/>
      <c r="F357"/>
    </row>
    <row r="358" spans="1:6" x14ac:dyDescent="0.25">
      <c r="A358" s="141"/>
      <c r="B358" s="56"/>
      <c r="C358" s="57"/>
      <c r="D358" s="60">
        <f t="shared" si="16"/>
        <v>0</v>
      </c>
      <c r="E358" s="141"/>
      <c r="F358"/>
    </row>
    <row r="359" spans="1:6" x14ac:dyDescent="0.25">
      <c r="A359" s="141"/>
      <c r="B359" s="56"/>
      <c r="C359" s="57"/>
      <c r="D359" s="60">
        <f t="shared" si="16"/>
        <v>0</v>
      </c>
      <c r="E359" s="141"/>
      <c r="F359"/>
    </row>
    <row r="360" spans="1:6" x14ac:dyDescent="0.25">
      <c r="A360" s="141"/>
      <c r="B360" s="56"/>
      <c r="C360" s="57"/>
      <c r="D360" s="60">
        <f t="shared" si="16"/>
        <v>0</v>
      </c>
      <c r="E360" s="141"/>
      <c r="F360"/>
    </row>
    <row r="361" spans="1:6" x14ac:dyDescent="0.25">
      <c r="A361" s="141"/>
      <c r="B361" s="56"/>
      <c r="C361" s="57"/>
      <c r="D361" s="60">
        <f t="shared" si="16"/>
        <v>0</v>
      </c>
      <c r="E361" s="141"/>
      <c r="F361"/>
    </row>
    <row r="362" spans="1:6" x14ac:dyDescent="0.25">
      <c r="A362" s="141"/>
      <c r="B362" s="56"/>
      <c r="C362" s="57"/>
      <c r="D362" s="60">
        <f t="shared" si="16"/>
        <v>0</v>
      </c>
      <c r="E362" s="141"/>
      <c r="F362"/>
    </row>
    <row r="363" spans="1:6" x14ac:dyDescent="0.25">
      <c r="A363" s="141"/>
      <c r="B363" s="56"/>
      <c r="C363" s="57"/>
      <c r="D363" s="60">
        <f t="shared" si="16"/>
        <v>0</v>
      </c>
      <c r="E363" s="141"/>
      <c r="F363"/>
    </row>
    <row r="364" spans="1:6" x14ac:dyDescent="0.25">
      <c r="A364" s="141"/>
      <c r="B364" s="56"/>
      <c r="C364" s="57"/>
      <c r="D364" s="60">
        <f t="shared" si="16"/>
        <v>0</v>
      </c>
      <c r="E364" s="141"/>
      <c r="F364"/>
    </row>
    <row r="365" spans="1:6" x14ac:dyDescent="0.25">
      <c r="E365"/>
      <c r="F365"/>
    </row>
  </sheetData>
  <sheetProtection algorithmName="SHA-512" hashValue="+MvzYkP/vUGIWKQVkXJDWAn2aACvxLs8cMtoq5Ac3CW1WGSAH8qf0MwWJgpDuCxcpqTzHomJQbze4wRHSwgwRw==" saltValue="XWNUSNWJ/1b/Wpeg3jjgrA==" spinCount="100000" sheet="1" objects="1" scenarios="1" formatCells="0" formatColumns="0" formatRows="0" insertColumns="0" insertRows="0"/>
  <sortState xmlns:xlrd2="http://schemas.microsoft.com/office/spreadsheetml/2017/richdata2" ref="A252:D262">
    <sortCondition ref="A252:A262"/>
  </sortState>
  <mergeCells count="70">
    <mergeCell ref="E250:E251"/>
    <mergeCell ref="E263:E264"/>
    <mergeCell ref="I7:I10"/>
    <mergeCell ref="E199:E200"/>
    <mergeCell ref="E206:E207"/>
    <mergeCell ref="E212:E213"/>
    <mergeCell ref="E233:E234"/>
    <mergeCell ref="E241:E242"/>
    <mergeCell ref="C263:C264"/>
    <mergeCell ref="G8:G10"/>
    <mergeCell ref="F201:F205"/>
    <mergeCell ref="C109:C110"/>
    <mergeCell ref="C139:C140"/>
    <mergeCell ref="C168:C169"/>
    <mergeCell ref="C189:C190"/>
    <mergeCell ref="C199:C200"/>
    <mergeCell ref="C206:C207"/>
    <mergeCell ref="C212:C213"/>
    <mergeCell ref="C241:C242"/>
    <mergeCell ref="C250:C251"/>
    <mergeCell ref="E7:E8"/>
    <mergeCell ref="E32:E33"/>
    <mergeCell ref="E64:E65"/>
    <mergeCell ref="E81:E82"/>
    <mergeCell ref="G7:H7"/>
    <mergeCell ref="C7:C8"/>
    <mergeCell ref="C32:C33"/>
    <mergeCell ref="C64:C65"/>
    <mergeCell ref="C81:C82"/>
    <mergeCell ref="B263:B264"/>
    <mergeCell ref="A263:A264"/>
    <mergeCell ref="A189:A190"/>
    <mergeCell ref="B189:B190"/>
    <mergeCell ref="A199:A200"/>
    <mergeCell ref="B199:B200"/>
    <mergeCell ref="A206:A207"/>
    <mergeCell ref="B206:B207"/>
    <mergeCell ref="A241:A242"/>
    <mergeCell ref="A250:A251"/>
    <mergeCell ref="B241:B242"/>
    <mergeCell ref="A1:D1"/>
    <mergeCell ref="B7:B8"/>
    <mergeCell ref="B32:B33"/>
    <mergeCell ref="C102:C103"/>
    <mergeCell ref="A233:A234"/>
    <mergeCell ref="B212:B213"/>
    <mergeCell ref="B233:B234"/>
    <mergeCell ref="C233:C234"/>
    <mergeCell ref="A102:A103"/>
    <mergeCell ref="A109:A110"/>
    <mergeCell ref="A139:A140"/>
    <mergeCell ref="A168:A169"/>
    <mergeCell ref="A212:A213"/>
    <mergeCell ref="A7:A8"/>
    <mergeCell ref="A32:A33"/>
    <mergeCell ref="A64:A65"/>
    <mergeCell ref="A81:A82"/>
    <mergeCell ref="H8:H9"/>
    <mergeCell ref="B250:B251"/>
    <mergeCell ref="B109:B110"/>
    <mergeCell ref="B139:B140"/>
    <mergeCell ref="B168:B169"/>
    <mergeCell ref="B64:B65"/>
    <mergeCell ref="B81:B82"/>
    <mergeCell ref="B102:B103"/>
    <mergeCell ref="E102:E103"/>
    <mergeCell ref="E109:E110"/>
    <mergeCell ref="E139:E140"/>
    <mergeCell ref="E168:E169"/>
    <mergeCell ref="E189:E19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710A6-507E-49EF-813A-F0A460FC633C}">
  <sheetPr>
    <tabColor rgb="FFC00000"/>
  </sheetPr>
  <dimension ref="A1:AF72"/>
  <sheetViews>
    <sheetView zoomScaleNormal="100" workbookViewId="0">
      <selection sqref="A1:E1"/>
    </sheetView>
  </sheetViews>
  <sheetFormatPr defaultRowHeight="15" x14ac:dyDescent="0.25"/>
  <cols>
    <col min="1" max="1" width="33.140625" customWidth="1"/>
    <col min="2" max="2" width="12.7109375" style="20" bestFit="1" customWidth="1"/>
    <col min="3" max="3" width="13.42578125" style="20" bestFit="1" customWidth="1"/>
    <col min="4" max="4" width="11.7109375" style="20" bestFit="1" customWidth="1"/>
    <col min="5" max="5" width="14.5703125" style="20" bestFit="1" customWidth="1"/>
    <col min="6" max="6" width="16.28515625" style="20" bestFit="1" customWidth="1"/>
    <col min="7" max="7" width="12.7109375" customWidth="1"/>
    <col min="8" max="8" width="10.7109375" customWidth="1"/>
    <col min="9" max="9" width="12.5703125" customWidth="1"/>
    <col min="10" max="10" width="20" style="16" bestFit="1" customWidth="1"/>
    <col min="11" max="11" width="8.42578125" style="16" customWidth="1"/>
    <col min="12" max="12" width="17.85546875" customWidth="1"/>
    <col min="13" max="13" width="16.28515625" customWidth="1"/>
    <col min="14" max="14" width="18.85546875" customWidth="1"/>
    <col min="15" max="15" width="16.28515625" customWidth="1"/>
    <col min="28" max="28" width="9.7109375" customWidth="1"/>
  </cols>
  <sheetData>
    <row r="1" spans="1:25" ht="60" customHeight="1" x14ac:dyDescent="0.25">
      <c r="A1" s="178" t="s">
        <v>659</v>
      </c>
      <c r="B1" s="178"/>
      <c r="C1" s="178"/>
      <c r="D1" s="178"/>
      <c r="E1" s="178"/>
      <c r="F1" s="16"/>
      <c r="G1" s="16"/>
      <c r="H1" s="16"/>
      <c r="I1" s="16"/>
    </row>
    <row r="2" spans="1:25" ht="15" customHeight="1" x14ac:dyDescent="0.25">
      <c r="A2" s="101"/>
      <c r="B2" s="102"/>
      <c r="C2" s="103"/>
      <c r="D2" s="103"/>
      <c r="E2" s="26"/>
      <c r="F2" s="26"/>
      <c r="G2" s="26"/>
      <c r="H2" s="26"/>
      <c r="I2" s="26"/>
    </row>
    <row r="3" spans="1:25" x14ac:dyDescent="0.25">
      <c r="A3" s="152" t="s">
        <v>54</v>
      </c>
      <c r="B3" s="152"/>
      <c r="C3"/>
      <c r="D3"/>
      <c r="E3"/>
      <c r="F3"/>
    </row>
    <row r="4" spans="1:25" x14ac:dyDescent="0.25">
      <c r="A4" s="153" t="s">
        <v>563</v>
      </c>
      <c r="B4" s="153"/>
      <c r="C4"/>
      <c r="D4"/>
      <c r="E4"/>
      <c r="F4"/>
    </row>
    <row r="5" spans="1:25" x14ac:dyDescent="0.25">
      <c r="A5" s="224" t="s">
        <v>655</v>
      </c>
      <c r="B5" s="224"/>
      <c r="C5"/>
      <c r="D5"/>
      <c r="E5"/>
      <c r="F5"/>
      <c r="N5" s="16"/>
      <c r="O5" s="16"/>
      <c r="P5" s="16"/>
      <c r="Q5" s="16"/>
      <c r="R5" s="16"/>
      <c r="S5" s="16"/>
      <c r="T5" s="16"/>
      <c r="U5" s="16"/>
      <c r="V5" s="16"/>
      <c r="W5" s="16"/>
      <c r="X5" s="16"/>
      <c r="Y5" s="16"/>
    </row>
    <row r="6" spans="1:25" x14ac:dyDescent="0.25">
      <c r="B6"/>
      <c r="C6"/>
      <c r="D6"/>
      <c r="E6"/>
      <c r="F6"/>
      <c r="N6" s="16"/>
      <c r="O6" s="16"/>
      <c r="P6" s="16"/>
      <c r="Q6" s="16"/>
      <c r="R6" s="16"/>
      <c r="S6" s="16"/>
      <c r="T6" s="16"/>
      <c r="U6" s="16"/>
      <c r="V6" s="16"/>
      <c r="W6" s="16"/>
      <c r="X6" s="16"/>
      <c r="Y6" s="16"/>
    </row>
    <row r="7" spans="1:25" ht="68.25" customHeight="1" x14ac:dyDescent="0.25">
      <c r="A7" s="223" t="s">
        <v>781</v>
      </c>
      <c r="B7" s="223"/>
      <c r="C7" s="223"/>
      <c r="D7" s="223"/>
      <c r="E7" s="223"/>
      <c r="F7" s="223"/>
      <c r="G7" s="223"/>
      <c r="H7" s="223"/>
      <c r="I7" s="223"/>
      <c r="J7" s="223"/>
      <c r="N7" s="222"/>
      <c r="O7" s="222"/>
      <c r="P7" s="222"/>
      <c r="Q7" s="222"/>
      <c r="R7" s="222"/>
      <c r="S7" s="222"/>
      <c r="T7" s="222"/>
      <c r="U7" s="222"/>
      <c r="V7" s="222"/>
      <c r="W7" s="222"/>
      <c r="X7" s="222"/>
      <c r="Y7" s="16"/>
    </row>
    <row r="8" spans="1:25" ht="30" customHeight="1" x14ac:dyDescent="0.25">
      <c r="A8" s="213" t="s">
        <v>547</v>
      </c>
      <c r="B8" s="186" t="s">
        <v>1</v>
      </c>
      <c r="C8" s="177" t="s">
        <v>578</v>
      </c>
      <c r="D8" s="177" t="s">
        <v>528</v>
      </c>
      <c r="E8" s="177"/>
      <c r="F8" s="177"/>
      <c r="G8" s="177" t="s">
        <v>529</v>
      </c>
      <c r="H8" s="177"/>
      <c r="I8" s="177"/>
      <c r="J8" s="170" t="s">
        <v>837</v>
      </c>
      <c r="N8" s="16"/>
      <c r="O8" s="16"/>
      <c r="P8" s="16"/>
      <c r="Q8" s="16"/>
      <c r="R8" s="16"/>
      <c r="S8" s="16"/>
      <c r="T8" s="16"/>
      <c r="U8" s="16"/>
      <c r="V8" s="16"/>
      <c r="W8" s="16"/>
      <c r="X8" s="16"/>
      <c r="Y8" s="16"/>
    </row>
    <row r="9" spans="1:25" ht="15.75" x14ac:dyDescent="0.25">
      <c r="A9" s="213"/>
      <c r="B9" s="186"/>
      <c r="C9" s="177"/>
      <c r="D9" s="70" t="s">
        <v>77</v>
      </c>
      <c r="E9" s="70" t="s">
        <v>78</v>
      </c>
      <c r="F9" s="70" t="s">
        <v>2</v>
      </c>
      <c r="G9" s="70" t="s">
        <v>77</v>
      </c>
      <c r="H9" s="70" t="s">
        <v>78</v>
      </c>
      <c r="I9" s="70" t="s">
        <v>2</v>
      </c>
      <c r="J9" s="171"/>
      <c r="N9" s="16"/>
      <c r="O9" s="16"/>
      <c r="P9" s="16"/>
      <c r="Q9" s="16"/>
      <c r="R9" s="16"/>
      <c r="S9" s="16"/>
      <c r="T9" s="16"/>
      <c r="U9" s="16"/>
      <c r="V9" s="16"/>
      <c r="W9" s="16"/>
      <c r="X9" s="16"/>
      <c r="Y9" s="16"/>
    </row>
    <row r="10" spans="1:25" ht="15" customHeight="1" x14ac:dyDescent="0.25">
      <c r="A10" s="71" t="s">
        <v>548</v>
      </c>
      <c r="B10" s="71" t="s">
        <v>0</v>
      </c>
      <c r="C10" s="56"/>
      <c r="D10" s="81">
        <f>Emissionsfaktorer!B$18</f>
        <v>6.9566666666666666E-2</v>
      </c>
      <c r="E10" s="81">
        <f>Emissionsfaktorer!C$18</f>
        <v>2.0833333333333332E-2</v>
      </c>
      <c r="F10" s="81">
        <f>Emissionsfaktorer!D$18</f>
        <v>9.0399999999999994E-2</v>
      </c>
      <c r="G10" s="60">
        <f>C10*D10</f>
        <v>0</v>
      </c>
      <c r="H10" s="60">
        <f>C10*E10</f>
        <v>0</v>
      </c>
      <c r="I10" s="60">
        <f>G10+H10</f>
        <v>0</v>
      </c>
      <c r="J10" s="141"/>
      <c r="N10" s="16"/>
      <c r="O10" s="16"/>
      <c r="P10" s="16"/>
      <c r="Q10" s="16"/>
      <c r="R10" s="16"/>
      <c r="S10" s="16"/>
      <c r="T10" s="16"/>
      <c r="U10" s="16"/>
      <c r="V10" s="16"/>
      <c r="W10" s="16"/>
      <c r="X10" s="16"/>
      <c r="Y10" s="16"/>
    </row>
    <row r="11" spans="1:25" ht="15" customHeight="1" x14ac:dyDescent="0.25">
      <c r="A11" s="71" t="s">
        <v>549</v>
      </c>
      <c r="B11" s="71" t="s">
        <v>0</v>
      </c>
      <c r="C11" s="56"/>
      <c r="D11" s="81">
        <f>Emissionsfaktorer!B$18</f>
        <v>6.9566666666666666E-2</v>
      </c>
      <c r="E11" s="81">
        <f>Emissionsfaktorer!C$18</f>
        <v>2.0833333333333332E-2</v>
      </c>
      <c r="F11" s="81">
        <f>Emissionsfaktorer!D$18</f>
        <v>9.0399999999999994E-2</v>
      </c>
      <c r="G11" s="60">
        <f t="shared" ref="G11:G12" si="0">C11*D11</f>
        <v>0</v>
      </c>
      <c r="H11" s="60">
        <f t="shared" ref="H11:H12" si="1">C11*E11</f>
        <v>0</v>
      </c>
      <c r="I11" s="60">
        <f t="shared" ref="I11:I12" si="2">G11+H11</f>
        <v>0</v>
      </c>
      <c r="J11" s="141"/>
      <c r="N11" s="16"/>
      <c r="O11" s="16"/>
      <c r="P11" s="16"/>
      <c r="Q11" s="16"/>
      <c r="R11" s="16"/>
      <c r="S11" s="16"/>
      <c r="T11" s="16"/>
      <c r="U11" s="16"/>
      <c r="V11" s="16"/>
      <c r="W11" s="16"/>
      <c r="X11" s="16"/>
      <c r="Y11" s="16"/>
    </row>
    <row r="12" spans="1:25" ht="15" customHeight="1" x14ac:dyDescent="0.25">
      <c r="A12" s="71" t="s">
        <v>335</v>
      </c>
      <c r="B12" s="71" t="s">
        <v>0</v>
      </c>
      <c r="C12" s="56"/>
      <c r="D12" s="81">
        <f>Emissionsfaktorer!B$18</f>
        <v>6.9566666666666666E-2</v>
      </c>
      <c r="E12" s="81">
        <f>Emissionsfaktorer!C$18</f>
        <v>2.0833333333333332E-2</v>
      </c>
      <c r="F12" s="81">
        <f>Emissionsfaktorer!D$18</f>
        <v>9.0399999999999994E-2</v>
      </c>
      <c r="G12" s="60">
        <f t="shared" si="0"/>
        <v>0</v>
      </c>
      <c r="H12" s="60">
        <f t="shared" si="1"/>
        <v>0</v>
      </c>
      <c r="I12" s="60">
        <f t="shared" si="2"/>
        <v>0</v>
      </c>
      <c r="J12" s="141"/>
      <c r="N12" s="16"/>
      <c r="O12" s="16"/>
      <c r="P12" s="16"/>
      <c r="Q12" s="16"/>
      <c r="R12" s="16"/>
      <c r="S12" s="16"/>
      <c r="T12" s="16"/>
      <c r="U12" s="16"/>
      <c r="V12" s="16"/>
      <c r="W12" s="16"/>
      <c r="X12" s="16"/>
      <c r="Y12" s="16"/>
    </row>
    <row r="13" spans="1:25" s="16" customFormat="1" ht="15" customHeight="1" x14ac:dyDescent="0.25">
      <c r="A13" s="205" t="s">
        <v>862</v>
      </c>
      <c r="B13" s="205"/>
      <c r="C13" s="205"/>
      <c r="D13" s="205"/>
      <c r="E13" s="205"/>
      <c r="F13" s="205"/>
      <c r="G13" s="60">
        <f>SUM(G10:G12)</f>
        <v>0</v>
      </c>
      <c r="H13" s="60">
        <f t="shared" ref="H13:I13" si="3">SUM(H10:H12)</f>
        <v>0</v>
      </c>
      <c r="I13" s="60">
        <f t="shared" si="3"/>
        <v>0</v>
      </c>
      <c r="J13" s="141"/>
    </row>
    <row r="14" spans="1:25" s="16" customFormat="1" ht="15" customHeight="1" x14ac:dyDescent="0.2"/>
    <row r="15" spans="1:25" s="16" customFormat="1" ht="112.5" customHeight="1" x14ac:dyDescent="0.2">
      <c r="A15" s="223" t="s">
        <v>861</v>
      </c>
      <c r="B15" s="223"/>
      <c r="C15" s="223"/>
      <c r="D15" s="223"/>
      <c r="E15" s="223"/>
      <c r="F15" s="223"/>
      <c r="G15" s="223"/>
      <c r="H15" s="223"/>
      <c r="I15" s="223"/>
      <c r="J15" s="223"/>
    </row>
    <row r="16" spans="1:25" s="16" customFormat="1" ht="30.75" customHeight="1" x14ac:dyDescent="0.25">
      <c r="A16" s="213" t="s">
        <v>657</v>
      </c>
      <c r="B16" s="186" t="s">
        <v>1</v>
      </c>
      <c r="C16" s="177" t="s">
        <v>48</v>
      </c>
      <c r="D16" s="177" t="s">
        <v>528</v>
      </c>
      <c r="E16" s="177"/>
      <c r="F16" s="177"/>
      <c r="G16" s="177" t="s">
        <v>529</v>
      </c>
      <c r="H16" s="177"/>
      <c r="I16" s="177"/>
      <c r="J16" s="170" t="s">
        <v>837</v>
      </c>
      <c r="N16"/>
    </row>
    <row r="17" spans="1:28" s="16" customFormat="1" ht="15.75" x14ac:dyDescent="0.25">
      <c r="A17" s="213"/>
      <c r="B17" s="186"/>
      <c r="C17" s="177"/>
      <c r="D17" s="70" t="s">
        <v>77</v>
      </c>
      <c r="E17" s="70" t="s">
        <v>78</v>
      </c>
      <c r="F17" s="70" t="s">
        <v>2</v>
      </c>
      <c r="G17" s="70" t="s">
        <v>77</v>
      </c>
      <c r="H17" s="70" t="s">
        <v>78</v>
      </c>
      <c r="I17" s="70" t="s">
        <v>2</v>
      </c>
      <c r="J17" s="171"/>
      <c r="N17"/>
    </row>
    <row r="18" spans="1:28" x14ac:dyDescent="0.25">
      <c r="A18" s="71" t="s">
        <v>4</v>
      </c>
      <c r="B18" s="71" t="s">
        <v>0</v>
      </c>
      <c r="C18" s="60">
        <f>SUM(F29:F58)</f>
        <v>0</v>
      </c>
      <c r="D18" s="81">
        <f>IFERROR(SUM(G29:G58)/$C$18,0)</f>
        <v>0</v>
      </c>
      <c r="E18" s="81">
        <f>IFERROR(SUM(H29:H58)/$C$18,0)</f>
        <v>0</v>
      </c>
      <c r="F18" s="81">
        <f>D18+E18</f>
        <v>0</v>
      </c>
      <c r="G18" s="60">
        <f>SUM(G29:G58)</f>
        <v>0</v>
      </c>
      <c r="H18" s="60">
        <f>SUM(H29:H58)</f>
        <v>0</v>
      </c>
      <c r="I18" s="60">
        <f>SUM(I29:I58)</f>
        <v>0</v>
      </c>
      <c r="J18" s="141"/>
    </row>
    <row r="19" spans="1:28" x14ac:dyDescent="0.25">
      <c r="A19" s="71" t="str">
        <f>Emissionsfaktorer!A22</f>
        <v>Fjärrvärme, Sverigemedel</v>
      </c>
      <c r="B19" s="71" t="s">
        <v>0</v>
      </c>
      <c r="C19" s="137"/>
      <c r="D19" s="81">
        <f>Emissionsfaktorer!B22</f>
        <v>4.6100000000000002E-2</v>
      </c>
      <c r="E19" s="81">
        <f>Emissionsfaktorer!C22</f>
        <v>5.8999999999999999E-3</v>
      </c>
      <c r="F19" s="81">
        <f>Emissionsfaktorer!D22</f>
        <v>5.2000000000000005E-2</v>
      </c>
      <c r="G19" s="60">
        <f>$C$19*D19</f>
        <v>0</v>
      </c>
      <c r="H19" s="60">
        <f t="shared" ref="H19:I19" si="4">$C$19*E19</f>
        <v>0</v>
      </c>
      <c r="I19" s="60">
        <f t="shared" si="4"/>
        <v>0</v>
      </c>
      <c r="J19" s="141"/>
    </row>
    <row r="20" spans="1:28" x14ac:dyDescent="0.25">
      <c r="A20" s="71" t="str">
        <f>Emissionsfaktorer!A23</f>
        <v>Fjärrkyla, Sverigemedel</v>
      </c>
      <c r="B20" s="71" t="s">
        <v>0</v>
      </c>
      <c r="C20" s="137"/>
      <c r="D20" s="81">
        <f>Emissionsfaktorer!B23</f>
        <v>1.1100000000000002E-2</v>
      </c>
      <c r="E20" s="81">
        <f>Emissionsfaktorer!C23</f>
        <v>5.8999999999999999E-3</v>
      </c>
      <c r="F20" s="81">
        <f>Emissionsfaktorer!D23</f>
        <v>1.7000000000000001E-2</v>
      </c>
      <c r="G20" s="60">
        <f>$C$20*D20</f>
        <v>0</v>
      </c>
      <c r="H20" s="60">
        <f t="shared" ref="H20:I20" si="5">$C$20*E20</f>
        <v>0</v>
      </c>
      <c r="I20" s="60">
        <f t="shared" si="5"/>
        <v>0</v>
      </c>
      <c r="J20" s="141"/>
    </row>
    <row r="21" spans="1:28" x14ac:dyDescent="0.25">
      <c r="A21" s="71" t="s">
        <v>579</v>
      </c>
      <c r="B21" s="71" t="s">
        <v>0</v>
      </c>
      <c r="C21" s="137"/>
      <c r="D21" s="81">
        <f>IFERROR(G21/$C$21,0)</f>
        <v>0</v>
      </c>
      <c r="E21" s="81">
        <f>IFERROR(H21/$C$21,0)</f>
        <v>0</v>
      </c>
      <c r="F21" s="81">
        <f>IFERROR(I21/$C$21,0)</f>
        <v>0</v>
      </c>
      <c r="G21" s="137"/>
      <c r="H21" s="137"/>
      <c r="I21" s="60">
        <f>G21+H21</f>
        <v>0</v>
      </c>
      <c r="J21" s="141"/>
    </row>
    <row r="22" spans="1:28" x14ac:dyDescent="0.25">
      <c r="A22" s="205" t="s">
        <v>863</v>
      </c>
      <c r="B22" s="205"/>
      <c r="C22" s="205"/>
      <c r="D22" s="205"/>
      <c r="E22" s="205"/>
      <c r="F22" s="205"/>
      <c r="G22" s="60">
        <f>SUM(G18:G21)</f>
        <v>0</v>
      </c>
      <c r="H22" s="60">
        <f t="shared" ref="H22:I22" si="6">SUM(H18:H21)</f>
        <v>0</v>
      </c>
      <c r="I22" s="60">
        <f t="shared" si="6"/>
        <v>0</v>
      </c>
      <c r="J22" s="141"/>
    </row>
    <row r="23" spans="1:28" x14ac:dyDescent="0.25">
      <c r="B23"/>
      <c r="C23"/>
      <c r="D23"/>
      <c r="E23"/>
      <c r="F23"/>
      <c r="M23" s="108"/>
      <c r="N23" s="108"/>
      <c r="O23" s="108"/>
      <c r="P23" s="108"/>
      <c r="Q23" s="108"/>
      <c r="R23" s="108"/>
      <c r="S23" s="108"/>
      <c r="T23" s="108"/>
      <c r="U23" s="108"/>
      <c r="V23" s="108"/>
      <c r="W23" s="108"/>
      <c r="X23" s="108"/>
      <c r="Y23" s="108"/>
      <c r="Z23" s="108"/>
      <c r="AA23" s="108"/>
      <c r="AB23" s="108"/>
    </row>
    <row r="24" spans="1:28" ht="15.75" x14ac:dyDescent="0.25">
      <c r="A24" s="218" t="s">
        <v>4</v>
      </c>
      <c r="B24" s="218"/>
      <c r="C24" s="218"/>
      <c r="D24" s="218"/>
      <c r="E24" s="218"/>
      <c r="F24" s="218"/>
      <c r="G24" s="218"/>
      <c r="H24" s="218"/>
      <c r="I24" s="218"/>
      <c r="J24" s="241" t="s">
        <v>837</v>
      </c>
      <c r="L24" s="110"/>
      <c r="M24" s="17" t="s">
        <v>550</v>
      </c>
      <c r="AB24" s="109"/>
    </row>
    <row r="25" spans="1:28" ht="31.5" customHeight="1" x14ac:dyDescent="0.25">
      <c r="A25" s="220" t="s">
        <v>6</v>
      </c>
      <c r="B25" s="221" t="s">
        <v>8</v>
      </c>
      <c r="C25" s="221" t="s">
        <v>5</v>
      </c>
      <c r="D25" s="219" t="s">
        <v>530</v>
      </c>
      <c r="E25" s="219"/>
      <c r="F25" s="221" t="s">
        <v>7</v>
      </c>
      <c r="G25" s="177" t="s">
        <v>533</v>
      </c>
      <c r="H25" s="177"/>
      <c r="I25" s="177"/>
      <c r="J25" s="242"/>
      <c r="L25" s="110"/>
      <c r="M25" t="s">
        <v>536</v>
      </c>
      <c r="AB25" s="110"/>
    </row>
    <row r="26" spans="1:28" ht="45" x14ac:dyDescent="0.25">
      <c r="A26" s="220"/>
      <c r="B26" s="221"/>
      <c r="C26" s="221"/>
      <c r="D26" s="84" t="s">
        <v>531</v>
      </c>
      <c r="E26" s="84" t="s">
        <v>668</v>
      </c>
      <c r="F26" s="221"/>
      <c r="G26" s="177"/>
      <c r="H26" s="177"/>
      <c r="I26" s="177"/>
      <c r="J26" s="242"/>
      <c r="L26" s="110"/>
      <c r="M26" s="1" t="s">
        <v>42</v>
      </c>
      <c r="AB26" s="110"/>
    </row>
    <row r="27" spans="1:28" ht="15" customHeight="1" x14ac:dyDescent="0.25">
      <c r="A27" s="220"/>
      <c r="B27" s="221"/>
      <c r="C27" s="221"/>
      <c r="D27" s="84" t="s">
        <v>77</v>
      </c>
      <c r="E27" s="84" t="s">
        <v>78</v>
      </c>
      <c r="F27" s="221"/>
      <c r="G27" s="69" t="s">
        <v>77</v>
      </c>
      <c r="H27" s="69" t="s">
        <v>78</v>
      </c>
      <c r="I27" s="69" t="s">
        <v>2</v>
      </c>
      <c r="J27" s="242"/>
      <c r="L27" s="110"/>
      <c r="M27" t="s">
        <v>540</v>
      </c>
      <c r="AB27" s="110"/>
    </row>
    <row r="28" spans="1:28" ht="15" customHeight="1" x14ac:dyDescent="0.25">
      <c r="A28" s="82" t="s">
        <v>63</v>
      </c>
      <c r="B28" s="58" t="s">
        <v>64</v>
      </c>
      <c r="C28" s="58" t="s">
        <v>65</v>
      </c>
      <c r="D28" s="58">
        <v>2</v>
      </c>
      <c r="E28" s="58">
        <v>6</v>
      </c>
      <c r="F28" s="100">
        <v>10000</v>
      </c>
      <c r="G28" s="83">
        <f>D28*F28/1000</f>
        <v>20</v>
      </c>
      <c r="H28" s="83">
        <f>E28*F28/1000</f>
        <v>60</v>
      </c>
      <c r="I28" s="83">
        <f>G28+H28</f>
        <v>80</v>
      </c>
      <c r="J28" s="243"/>
      <c r="L28" s="110"/>
      <c r="M28" t="s">
        <v>537</v>
      </c>
      <c r="AB28" s="110"/>
    </row>
    <row r="29" spans="1:28" ht="15.75" customHeight="1" x14ac:dyDescent="0.25">
      <c r="A29" s="71">
        <v>1</v>
      </c>
      <c r="B29" s="56"/>
      <c r="C29" s="56"/>
      <c r="D29" s="56"/>
      <c r="E29" s="56"/>
      <c r="F29" s="56"/>
      <c r="G29" s="60">
        <f>D29*$F29/1000</f>
        <v>0</v>
      </c>
      <c r="H29" s="60">
        <f>E29*$F29/1000</f>
        <v>0</v>
      </c>
      <c r="I29" s="60">
        <f>G29+H29</f>
        <v>0</v>
      </c>
      <c r="J29" s="141"/>
      <c r="L29" s="110"/>
      <c r="M29" t="s">
        <v>49</v>
      </c>
      <c r="AB29" s="110"/>
    </row>
    <row r="30" spans="1:28" ht="15.75" customHeight="1" x14ac:dyDescent="0.25">
      <c r="A30" s="71">
        <v>2</v>
      </c>
      <c r="B30" s="56"/>
      <c r="C30" s="56"/>
      <c r="D30" s="56"/>
      <c r="E30" s="56"/>
      <c r="F30" s="56"/>
      <c r="G30" s="60">
        <f t="shared" ref="G30:G58" si="7">D30*$F30/1000</f>
        <v>0</v>
      </c>
      <c r="H30" s="60">
        <f t="shared" ref="H30:H58" si="8">E30*$F30/1000</f>
        <v>0</v>
      </c>
      <c r="I30" s="60">
        <f t="shared" ref="I30:I58" si="9">G30+H30</f>
        <v>0</v>
      </c>
      <c r="J30" s="141"/>
      <c r="L30" s="110"/>
      <c r="M30" t="s">
        <v>538</v>
      </c>
      <c r="AB30" s="110"/>
    </row>
    <row r="31" spans="1:28" x14ac:dyDescent="0.25">
      <c r="A31" s="71">
        <v>3</v>
      </c>
      <c r="B31" s="56"/>
      <c r="C31" s="56"/>
      <c r="D31" s="56"/>
      <c r="E31" s="56"/>
      <c r="F31" s="56"/>
      <c r="G31" s="60">
        <f t="shared" si="7"/>
        <v>0</v>
      </c>
      <c r="H31" s="60">
        <f t="shared" si="8"/>
        <v>0</v>
      </c>
      <c r="I31" s="60">
        <f t="shared" si="9"/>
        <v>0</v>
      </c>
      <c r="J31" s="141"/>
      <c r="L31" s="110"/>
      <c r="M31" t="s">
        <v>50</v>
      </c>
      <c r="AB31" s="110"/>
    </row>
    <row r="32" spans="1:28" x14ac:dyDescent="0.25">
      <c r="A32" s="71">
        <v>4</v>
      </c>
      <c r="B32" s="56"/>
      <c r="C32" s="56"/>
      <c r="D32" s="56"/>
      <c r="E32" s="56"/>
      <c r="F32" s="56"/>
      <c r="G32" s="60">
        <f t="shared" si="7"/>
        <v>0</v>
      </c>
      <c r="H32" s="60">
        <f t="shared" si="8"/>
        <v>0</v>
      </c>
      <c r="I32" s="60">
        <f t="shared" si="9"/>
        <v>0</v>
      </c>
      <c r="J32" s="141"/>
      <c r="L32" s="110"/>
      <c r="M32" s="14" t="s">
        <v>670</v>
      </c>
      <c r="AB32" s="110"/>
    </row>
    <row r="33" spans="1:32" x14ac:dyDescent="0.25">
      <c r="A33" s="71">
        <v>5</v>
      </c>
      <c r="B33" s="56"/>
      <c r="C33" s="56"/>
      <c r="D33" s="56"/>
      <c r="E33" s="56"/>
      <c r="F33" s="56"/>
      <c r="G33" s="60">
        <f t="shared" si="7"/>
        <v>0</v>
      </c>
      <c r="H33" s="60">
        <f t="shared" si="8"/>
        <v>0</v>
      </c>
      <c r="I33" s="60">
        <f t="shared" si="9"/>
        <v>0</v>
      </c>
      <c r="J33" s="141"/>
      <c r="L33" s="110"/>
      <c r="M33" t="s">
        <v>539</v>
      </c>
      <c r="AB33" s="110"/>
    </row>
    <row r="34" spans="1:32" x14ac:dyDescent="0.25">
      <c r="A34" s="71">
        <v>6</v>
      </c>
      <c r="B34" s="56"/>
      <c r="C34" s="56"/>
      <c r="D34" s="56"/>
      <c r="E34" s="56"/>
      <c r="F34" s="56"/>
      <c r="G34" s="60">
        <f t="shared" si="7"/>
        <v>0</v>
      </c>
      <c r="H34" s="60">
        <f t="shared" si="8"/>
        <v>0</v>
      </c>
      <c r="I34" s="60">
        <f t="shared" si="9"/>
        <v>0</v>
      </c>
      <c r="J34" s="141"/>
      <c r="L34" s="110"/>
      <c r="M34" t="s">
        <v>541</v>
      </c>
      <c r="AB34" s="110"/>
    </row>
    <row r="35" spans="1:32" x14ac:dyDescent="0.25">
      <c r="A35" s="71">
        <v>7</v>
      </c>
      <c r="B35" s="56"/>
      <c r="C35" s="56"/>
      <c r="D35" s="56"/>
      <c r="E35" s="56"/>
      <c r="F35" s="56"/>
      <c r="G35" s="60">
        <f t="shared" si="7"/>
        <v>0</v>
      </c>
      <c r="H35" s="60">
        <f t="shared" si="8"/>
        <v>0</v>
      </c>
      <c r="I35" s="60">
        <f t="shared" si="9"/>
        <v>0</v>
      </c>
      <c r="J35" s="141"/>
      <c r="L35" s="110"/>
      <c r="M35" t="s">
        <v>542</v>
      </c>
      <c r="AB35" s="110"/>
    </row>
    <row r="36" spans="1:32" x14ac:dyDescent="0.25">
      <c r="A36" s="71">
        <v>8</v>
      </c>
      <c r="B36" s="56"/>
      <c r="C36" s="56"/>
      <c r="D36" s="56"/>
      <c r="E36" s="56"/>
      <c r="F36" s="56"/>
      <c r="G36" s="60">
        <f t="shared" si="7"/>
        <v>0</v>
      </c>
      <c r="H36" s="60">
        <f t="shared" si="8"/>
        <v>0</v>
      </c>
      <c r="I36" s="60">
        <f t="shared" si="9"/>
        <v>0</v>
      </c>
      <c r="J36" s="141"/>
      <c r="L36" s="110"/>
      <c r="AB36" s="110"/>
    </row>
    <row r="37" spans="1:32" x14ac:dyDescent="0.25">
      <c r="A37" s="71">
        <v>9</v>
      </c>
      <c r="B37" s="56"/>
      <c r="C37" s="56"/>
      <c r="D37" s="56"/>
      <c r="E37" s="56"/>
      <c r="F37" s="56"/>
      <c r="G37" s="60">
        <f t="shared" si="7"/>
        <v>0</v>
      </c>
      <c r="H37" s="60">
        <f t="shared" si="8"/>
        <v>0</v>
      </c>
      <c r="I37" s="60">
        <f t="shared" si="9"/>
        <v>0</v>
      </c>
      <c r="J37" s="141"/>
      <c r="L37" s="110"/>
      <c r="AB37" s="110"/>
    </row>
    <row r="38" spans="1:32" x14ac:dyDescent="0.25">
      <c r="A38" s="71">
        <v>10</v>
      </c>
      <c r="B38" s="56"/>
      <c r="C38" s="56"/>
      <c r="D38" s="56"/>
      <c r="E38" s="56"/>
      <c r="F38" s="56"/>
      <c r="G38" s="60">
        <f t="shared" si="7"/>
        <v>0</v>
      </c>
      <c r="H38" s="60">
        <f t="shared" si="8"/>
        <v>0</v>
      </c>
      <c r="I38" s="60">
        <f t="shared" si="9"/>
        <v>0</v>
      </c>
      <c r="J38" s="141"/>
      <c r="L38" s="110"/>
      <c r="AB38" s="110"/>
    </row>
    <row r="39" spans="1:32" x14ac:dyDescent="0.25">
      <c r="A39" s="71">
        <v>11</v>
      </c>
      <c r="B39" s="56"/>
      <c r="C39" s="56"/>
      <c r="D39" s="56"/>
      <c r="E39" s="56"/>
      <c r="F39" s="56"/>
      <c r="G39" s="60">
        <f t="shared" si="7"/>
        <v>0</v>
      </c>
      <c r="H39" s="60">
        <f t="shared" si="8"/>
        <v>0</v>
      </c>
      <c r="I39" s="60">
        <f t="shared" si="9"/>
        <v>0</v>
      </c>
      <c r="J39" s="141"/>
      <c r="L39" s="110"/>
      <c r="AB39" s="110"/>
    </row>
    <row r="40" spans="1:32" x14ac:dyDescent="0.25">
      <c r="A40" s="71">
        <v>12</v>
      </c>
      <c r="B40" s="56"/>
      <c r="C40" s="56"/>
      <c r="D40" s="56"/>
      <c r="E40" s="56"/>
      <c r="F40" s="56"/>
      <c r="G40" s="60">
        <f t="shared" si="7"/>
        <v>0</v>
      </c>
      <c r="H40" s="60">
        <f t="shared" si="8"/>
        <v>0</v>
      </c>
      <c r="I40" s="60">
        <f t="shared" si="9"/>
        <v>0</v>
      </c>
      <c r="J40" s="141"/>
      <c r="L40" s="110"/>
      <c r="AB40" s="110"/>
    </row>
    <row r="41" spans="1:32" x14ac:dyDescent="0.25">
      <c r="A41" s="71">
        <v>13</v>
      </c>
      <c r="B41" s="56"/>
      <c r="C41" s="56"/>
      <c r="D41" s="56"/>
      <c r="E41" s="56"/>
      <c r="F41" s="56"/>
      <c r="G41" s="60">
        <f t="shared" si="7"/>
        <v>0</v>
      </c>
      <c r="H41" s="60">
        <f t="shared" si="8"/>
        <v>0</v>
      </c>
      <c r="I41" s="60">
        <f t="shared" si="9"/>
        <v>0</v>
      </c>
      <c r="J41" s="141"/>
      <c r="L41" s="110"/>
      <c r="AB41" s="110"/>
    </row>
    <row r="42" spans="1:32" x14ac:dyDescent="0.25">
      <c r="A42" s="71">
        <v>14</v>
      </c>
      <c r="B42" s="56"/>
      <c r="C42" s="56"/>
      <c r="D42" s="56"/>
      <c r="E42" s="56"/>
      <c r="F42" s="56"/>
      <c r="G42" s="60">
        <f t="shared" si="7"/>
        <v>0</v>
      </c>
      <c r="H42" s="60">
        <f t="shared" si="8"/>
        <v>0</v>
      </c>
      <c r="I42" s="60">
        <f t="shared" si="9"/>
        <v>0</v>
      </c>
      <c r="J42" s="141"/>
      <c r="L42" s="110"/>
      <c r="AB42" s="110"/>
    </row>
    <row r="43" spans="1:32" x14ac:dyDescent="0.25">
      <c r="A43" s="71">
        <v>15</v>
      </c>
      <c r="B43" s="56"/>
      <c r="C43" s="56"/>
      <c r="D43" s="56"/>
      <c r="E43" s="56"/>
      <c r="F43" s="56"/>
      <c r="G43" s="60">
        <f t="shared" si="7"/>
        <v>0</v>
      </c>
      <c r="H43" s="60">
        <f t="shared" si="8"/>
        <v>0</v>
      </c>
      <c r="I43" s="60">
        <f t="shared" si="9"/>
        <v>0</v>
      </c>
      <c r="J43" s="141"/>
      <c r="L43" s="110"/>
      <c r="AB43" s="110"/>
      <c r="AF43" s="20"/>
    </row>
    <row r="44" spans="1:32" x14ac:dyDescent="0.25">
      <c r="A44" s="71">
        <v>16</v>
      </c>
      <c r="B44" s="56"/>
      <c r="C44" s="56"/>
      <c r="D44" s="56"/>
      <c r="E44" s="56"/>
      <c r="F44" s="56"/>
      <c r="G44" s="60">
        <f t="shared" si="7"/>
        <v>0</v>
      </c>
      <c r="H44" s="60">
        <f t="shared" si="8"/>
        <v>0</v>
      </c>
      <c r="I44" s="60">
        <f t="shared" si="9"/>
        <v>0</v>
      </c>
      <c r="J44" s="141"/>
      <c r="L44" s="110"/>
      <c r="AB44" s="110"/>
    </row>
    <row r="45" spans="1:32" x14ac:dyDescent="0.25">
      <c r="A45" s="71">
        <v>17</v>
      </c>
      <c r="B45" s="56"/>
      <c r="C45" s="56"/>
      <c r="D45" s="56"/>
      <c r="E45" s="56"/>
      <c r="F45" s="56"/>
      <c r="G45" s="60">
        <f t="shared" si="7"/>
        <v>0</v>
      </c>
      <c r="H45" s="60">
        <f t="shared" si="8"/>
        <v>0</v>
      </c>
      <c r="I45" s="60">
        <f t="shared" si="9"/>
        <v>0</v>
      </c>
      <c r="J45" s="141"/>
      <c r="L45" s="110"/>
      <c r="AB45" s="110"/>
    </row>
    <row r="46" spans="1:32" x14ac:dyDescent="0.25">
      <c r="A46" s="71">
        <v>18</v>
      </c>
      <c r="B46" s="56"/>
      <c r="C46" s="56"/>
      <c r="D46" s="56"/>
      <c r="E46" s="56"/>
      <c r="F46" s="56"/>
      <c r="G46" s="60">
        <f t="shared" si="7"/>
        <v>0</v>
      </c>
      <c r="H46" s="60">
        <f t="shared" si="8"/>
        <v>0</v>
      </c>
      <c r="I46" s="60">
        <f t="shared" si="9"/>
        <v>0</v>
      </c>
      <c r="J46" s="141"/>
      <c r="L46" s="110"/>
      <c r="AB46" s="110"/>
    </row>
    <row r="47" spans="1:32" x14ac:dyDescent="0.25">
      <c r="A47" s="71">
        <v>19</v>
      </c>
      <c r="B47" s="56"/>
      <c r="C47" s="56"/>
      <c r="D47" s="56"/>
      <c r="E47" s="56"/>
      <c r="F47" s="56"/>
      <c r="G47" s="60">
        <f t="shared" si="7"/>
        <v>0</v>
      </c>
      <c r="H47" s="60">
        <f t="shared" si="8"/>
        <v>0</v>
      </c>
      <c r="I47" s="60">
        <f t="shared" si="9"/>
        <v>0</v>
      </c>
      <c r="J47" s="141"/>
      <c r="L47" s="110"/>
      <c r="AB47" s="110"/>
    </row>
    <row r="48" spans="1:32" x14ac:dyDescent="0.25">
      <c r="A48" s="71">
        <v>20</v>
      </c>
      <c r="B48" s="56"/>
      <c r="C48" s="56"/>
      <c r="D48" s="56"/>
      <c r="E48" s="56"/>
      <c r="F48" s="56"/>
      <c r="G48" s="60">
        <f t="shared" si="7"/>
        <v>0</v>
      </c>
      <c r="H48" s="60">
        <f t="shared" si="8"/>
        <v>0</v>
      </c>
      <c r="I48" s="60">
        <f t="shared" si="9"/>
        <v>0</v>
      </c>
      <c r="J48" s="141"/>
      <c r="L48" s="110"/>
      <c r="AB48" s="110"/>
    </row>
    <row r="49" spans="1:28" x14ac:dyDescent="0.25">
      <c r="A49" s="71">
        <v>21</v>
      </c>
      <c r="B49" s="56"/>
      <c r="C49" s="56"/>
      <c r="D49" s="56"/>
      <c r="E49" s="56"/>
      <c r="F49" s="56"/>
      <c r="G49" s="60">
        <f t="shared" si="7"/>
        <v>0</v>
      </c>
      <c r="H49" s="60">
        <f t="shared" si="8"/>
        <v>0</v>
      </c>
      <c r="I49" s="60">
        <f t="shared" si="9"/>
        <v>0</v>
      </c>
      <c r="J49" s="141"/>
      <c r="L49" s="110"/>
      <c r="AB49" s="110"/>
    </row>
    <row r="50" spans="1:28" x14ac:dyDescent="0.25">
      <c r="A50" s="71">
        <v>22</v>
      </c>
      <c r="B50" s="56"/>
      <c r="C50" s="56"/>
      <c r="D50" s="56"/>
      <c r="E50" s="56"/>
      <c r="F50" s="56"/>
      <c r="G50" s="60">
        <f t="shared" si="7"/>
        <v>0</v>
      </c>
      <c r="H50" s="60">
        <f t="shared" si="8"/>
        <v>0</v>
      </c>
      <c r="I50" s="60">
        <f t="shared" si="9"/>
        <v>0</v>
      </c>
      <c r="J50" s="141"/>
      <c r="L50" s="110"/>
      <c r="AB50" s="110"/>
    </row>
    <row r="51" spans="1:28" x14ac:dyDescent="0.25">
      <c r="A51" s="71">
        <v>23</v>
      </c>
      <c r="B51" s="56"/>
      <c r="C51" s="56"/>
      <c r="D51" s="56"/>
      <c r="E51" s="56"/>
      <c r="F51" s="56"/>
      <c r="G51" s="60">
        <f t="shared" si="7"/>
        <v>0</v>
      </c>
      <c r="H51" s="60">
        <f t="shared" si="8"/>
        <v>0</v>
      </c>
      <c r="I51" s="60">
        <f t="shared" si="9"/>
        <v>0</v>
      </c>
      <c r="J51" s="141"/>
      <c r="L51" s="110"/>
      <c r="AB51" s="110"/>
    </row>
    <row r="52" spans="1:28" x14ac:dyDescent="0.25">
      <c r="A52" s="71">
        <v>24</v>
      </c>
      <c r="B52" s="56"/>
      <c r="C52" s="56"/>
      <c r="D52" s="56"/>
      <c r="E52" s="56"/>
      <c r="F52" s="56"/>
      <c r="G52" s="60">
        <f t="shared" si="7"/>
        <v>0</v>
      </c>
      <c r="H52" s="60">
        <f t="shared" si="8"/>
        <v>0</v>
      </c>
      <c r="I52" s="60">
        <f t="shared" si="9"/>
        <v>0</v>
      </c>
      <c r="J52" s="141"/>
      <c r="L52" s="110"/>
      <c r="AB52" s="110"/>
    </row>
    <row r="53" spans="1:28" x14ac:dyDescent="0.25">
      <c r="A53" s="71">
        <v>25</v>
      </c>
      <c r="B53" s="56"/>
      <c r="C53" s="56"/>
      <c r="D53" s="56"/>
      <c r="E53" s="56"/>
      <c r="F53" s="56"/>
      <c r="G53" s="60">
        <f t="shared" si="7"/>
        <v>0</v>
      </c>
      <c r="H53" s="60">
        <f t="shared" si="8"/>
        <v>0</v>
      </c>
      <c r="I53" s="60">
        <f t="shared" si="9"/>
        <v>0</v>
      </c>
      <c r="J53" s="141"/>
      <c r="L53" s="110"/>
      <c r="AB53" s="110"/>
    </row>
    <row r="54" spans="1:28" x14ac:dyDescent="0.25">
      <c r="A54" s="71">
        <v>26</v>
      </c>
      <c r="B54" s="56"/>
      <c r="C54" s="56"/>
      <c r="D54" s="56"/>
      <c r="E54" s="56"/>
      <c r="F54" s="56"/>
      <c r="G54" s="60">
        <f t="shared" si="7"/>
        <v>0</v>
      </c>
      <c r="H54" s="60">
        <f t="shared" si="8"/>
        <v>0</v>
      </c>
      <c r="I54" s="60">
        <f t="shared" si="9"/>
        <v>0</v>
      </c>
      <c r="J54" s="141"/>
      <c r="L54" s="110"/>
      <c r="AB54" s="110"/>
    </row>
    <row r="55" spans="1:28" x14ac:dyDescent="0.25">
      <c r="A55" s="71">
        <v>27</v>
      </c>
      <c r="B55" s="56"/>
      <c r="C55" s="56"/>
      <c r="D55" s="56"/>
      <c r="E55" s="56"/>
      <c r="F55" s="56"/>
      <c r="G55" s="60">
        <f t="shared" si="7"/>
        <v>0</v>
      </c>
      <c r="H55" s="60">
        <f t="shared" si="8"/>
        <v>0</v>
      </c>
      <c r="I55" s="60">
        <f t="shared" si="9"/>
        <v>0</v>
      </c>
      <c r="J55" s="141"/>
      <c r="L55" s="110"/>
      <c r="AB55" s="110"/>
    </row>
    <row r="56" spans="1:28" x14ac:dyDescent="0.25">
      <c r="A56" s="71">
        <v>28</v>
      </c>
      <c r="B56" s="56"/>
      <c r="C56" s="56"/>
      <c r="D56" s="56"/>
      <c r="E56" s="56"/>
      <c r="F56" s="56"/>
      <c r="G56" s="60">
        <f t="shared" si="7"/>
        <v>0</v>
      </c>
      <c r="H56" s="60">
        <f t="shared" si="8"/>
        <v>0</v>
      </c>
      <c r="I56" s="60">
        <f t="shared" si="9"/>
        <v>0</v>
      </c>
      <c r="J56" s="141"/>
      <c r="L56" s="110"/>
      <c r="AB56" s="110"/>
    </row>
    <row r="57" spans="1:28" x14ac:dyDescent="0.25">
      <c r="A57" s="71">
        <v>29</v>
      </c>
      <c r="B57" s="56"/>
      <c r="C57" s="56"/>
      <c r="D57" s="56"/>
      <c r="E57" s="56"/>
      <c r="F57" s="56"/>
      <c r="G57" s="60">
        <f t="shared" si="7"/>
        <v>0</v>
      </c>
      <c r="H57" s="60">
        <f t="shared" si="8"/>
        <v>0</v>
      </c>
      <c r="I57" s="60">
        <f t="shared" si="9"/>
        <v>0</v>
      </c>
      <c r="J57" s="141"/>
      <c r="L57" s="110"/>
      <c r="AB57" s="110"/>
    </row>
    <row r="58" spans="1:28" x14ac:dyDescent="0.25">
      <c r="A58" s="71">
        <v>30</v>
      </c>
      <c r="B58" s="56"/>
      <c r="C58" s="56"/>
      <c r="D58" s="56"/>
      <c r="E58" s="56"/>
      <c r="F58" s="56"/>
      <c r="G58" s="60">
        <f t="shared" si="7"/>
        <v>0</v>
      </c>
      <c r="H58" s="60">
        <f t="shared" si="8"/>
        <v>0</v>
      </c>
      <c r="I58" s="60">
        <f t="shared" si="9"/>
        <v>0</v>
      </c>
      <c r="J58" s="141"/>
      <c r="L58" s="110"/>
      <c r="AB58" s="110"/>
    </row>
    <row r="59" spans="1:28" x14ac:dyDescent="0.25">
      <c r="L59" s="110"/>
      <c r="AB59" s="110"/>
    </row>
    <row r="60" spans="1:28" x14ac:dyDescent="0.25">
      <c r="L60" s="110"/>
      <c r="AB60" s="110"/>
    </row>
    <row r="61" spans="1:28" x14ac:dyDescent="0.25">
      <c r="L61" s="110"/>
      <c r="AB61" s="110"/>
    </row>
    <row r="62" spans="1:28" x14ac:dyDescent="0.25">
      <c r="L62" s="110"/>
      <c r="AB62" s="110"/>
    </row>
    <row r="63" spans="1:28" x14ac:dyDescent="0.25">
      <c r="L63" s="110"/>
      <c r="AB63" s="110"/>
    </row>
    <row r="64" spans="1:28" x14ac:dyDescent="0.25">
      <c r="L64" s="110"/>
      <c r="AB64" s="110"/>
    </row>
    <row r="65" spans="12:28" x14ac:dyDescent="0.25">
      <c r="L65" s="110"/>
      <c r="AB65" s="110"/>
    </row>
    <row r="66" spans="12:28" x14ac:dyDescent="0.25">
      <c r="L66" s="110"/>
      <c r="AB66" s="110"/>
    </row>
    <row r="67" spans="12:28" x14ac:dyDescent="0.25">
      <c r="L67" s="110"/>
      <c r="AB67" s="110"/>
    </row>
    <row r="68" spans="12:28" x14ac:dyDescent="0.25">
      <c r="L68" s="110"/>
      <c r="AB68" s="110"/>
    </row>
    <row r="69" spans="12:28" x14ac:dyDescent="0.25">
      <c r="L69" s="110"/>
      <c r="AB69" s="110"/>
    </row>
    <row r="70" spans="12:28" x14ac:dyDescent="0.25">
      <c r="L70" s="110"/>
      <c r="AB70" s="110"/>
    </row>
    <row r="71" spans="12:28" x14ac:dyDescent="0.25">
      <c r="L71" s="110"/>
      <c r="AB71" s="110"/>
    </row>
    <row r="72" spans="12:28" x14ac:dyDescent="0.25">
      <c r="L72" s="110"/>
      <c r="M72" s="108"/>
      <c r="N72" s="108"/>
      <c r="O72" s="108"/>
      <c r="P72" s="108"/>
      <c r="Q72" s="108"/>
      <c r="R72" s="108"/>
      <c r="S72" s="108"/>
      <c r="T72" s="108"/>
      <c r="U72" s="108"/>
      <c r="V72" s="108"/>
      <c r="W72" s="108"/>
      <c r="X72" s="108"/>
      <c r="Y72" s="108"/>
      <c r="Z72" s="108"/>
      <c r="AA72" s="108"/>
      <c r="AB72" s="111"/>
    </row>
  </sheetData>
  <sheetProtection algorithmName="SHA-512" hashValue="SofRyH+yuS0nAFJUk63vGGYTv8FGZFNN/+Wy82SZgTOhUG+SwoRsKflM7kQgBRQXfVYT28DU2w+ir85s/X3D+A==" saltValue="6ByJ+A0ErwjNAxtqkQALuQ==" spinCount="100000" sheet="1" objects="1" scenarios="1" formatCells="0" formatColumns="0" formatRows="0" insertColumns="0" insertRows="0"/>
  <mergeCells count="29">
    <mergeCell ref="J16:J17"/>
    <mergeCell ref="J24:J28"/>
    <mergeCell ref="A7:J7"/>
    <mergeCell ref="A15:J15"/>
    <mergeCell ref="A1:E1"/>
    <mergeCell ref="N7:X7"/>
    <mergeCell ref="A3:B3"/>
    <mergeCell ref="A4:B4"/>
    <mergeCell ref="A5:B5"/>
    <mergeCell ref="G8:I8"/>
    <mergeCell ref="C8:C9"/>
    <mergeCell ref="A13:F13"/>
    <mergeCell ref="J8:J9"/>
    <mergeCell ref="B16:B17"/>
    <mergeCell ref="A8:A9"/>
    <mergeCell ref="D8:F8"/>
    <mergeCell ref="B8:B9"/>
    <mergeCell ref="G25:I26"/>
    <mergeCell ref="A24:I24"/>
    <mergeCell ref="D16:F16"/>
    <mergeCell ref="G16:I16"/>
    <mergeCell ref="A16:A17"/>
    <mergeCell ref="D25:E25"/>
    <mergeCell ref="A25:A27"/>
    <mergeCell ref="B25:B27"/>
    <mergeCell ref="C25:C27"/>
    <mergeCell ref="A22:F22"/>
    <mergeCell ref="F25:F27"/>
    <mergeCell ref="C16:C17"/>
  </mergeCells>
  <hyperlinks>
    <hyperlink ref="M26" r:id="rId1" xr:uid="{57E106FD-745A-4D0A-B932-FCAA401F6127}"/>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0F478-4E08-4D59-BFCD-BC3A60216CD2}">
  <sheetPr>
    <tabColor rgb="FFC00000"/>
  </sheetPr>
  <dimension ref="A1:M26"/>
  <sheetViews>
    <sheetView zoomScale="70" zoomScaleNormal="70" workbookViewId="0">
      <selection sqref="A1:D1"/>
    </sheetView>
  </sheetViews>
  <sheetFormatPr defaultColWidth="9.140625" defaultRowHeight="15" x14ac:dyDescent="0.25"/>
  <cols>
    <col min="1" max="1" width="34.28515625" customWidth="1"/>
    <col min="2" max="2" width="12.28515625" customWidth="1"/>
    <col min="3" max="3" width="18.7109375" bestFit="1" customWidth="1"/>
    <col min="4" max="4" width="19.140625" bestFit="1" customWidth="1"/>
    <col min="5" max="5" width="19.42578125" bestFit="1" customWidth="1"/>
    <col min="6" max="6" width="20" bestFit="1" customWidth="1"/>
    <col min="7" max="9" width="10.7109375" customWidth="1"/>
    <col min="10" max="20" width="22.7109375" customWidth="1"/>
    <col min="21" max="21" width="22" customWidth="1"/>
  </cols>
  <sheetData>
    <row r="1" spans="1:13" ht="57" customHeight="1" x14ac:dyDescent="0.25">
      <c r="A1" s="178" t="s">
        <v>864</v>
      </c>
      <c r="B1" s="178"/>
      <c r="C1" s="178"/>
      <c r="D1" s="178"/>
      <c r="E1" s="26"/>
      <c r="F1" s="26"/>
      <c r="G1" s="26"/>
      <c r="H1" s="26"/>
      <c r="I1" s="5"/>
      <c r="J1" s="5"/>
      <c r="K1" s="5"/>
      <c r="L1" s="5"/>
      <c r="M1" s="5"/>
    </row>
    <row r="2" spans="1:13" ht="15" customHeight="1" x14ac:dyDescent="0.25">
      <c r="A2" s="26"/>
      <c r="B2" s="26"/>
      <c r="C2" s="26"/>
      <c r="D2" s="26"/>
      <c r="E2" s="26"/>
      <c r="F2" s="26"/>
      <c r="G2" s="26"/>
      <c r="H2" s="26"/>
      <c r="I2" s="5"/>
      <c r="J2" s="5"/>
      <c r="K2" s="5"/>
      <c r="L2" s="5"/>
      <c r="M2" s="5"/>
    </row>
    <row r="3" spans="1:13" ht="15" customHeight="1" x14ac:dyDescent="0.25">
      <c r="A3" s="225" t="s">
        <v>54</v>
      </c>
      <c r="B3" s="225"/>
      <c r="C3" s="8"/>
      <c r="D3" s="8"/>
      <c r="E3" s="8"/>
      <c r="F3" s="8"/>
      <c r="G3" s="8"/>
      <c r="H3" s="8"/>
      <c r="I3" s="5"/>
      <c r="J3" s="5"/>
      <c r="K3" s="5"/>
      <c r="L3" s="5"/>
      <c r="M3" s="5"/>
    </row>
    <row r="4" spans="1:13" ht="15" customHeight="1" x14ac:dyDescent="0.25">
      <c r="A4" s="153" t="s">
        <v>563</v>
      </c>
      <c r="B4" s="153"/>
      <c r="C4" s="8"/>
      <c r="D4" s="8"/>
      <c r="E4" s="8"/>
      <c r="F4" s="8"/>
      <c r="G4" s="8"/>
      <c r="H4" s="8"/>
      <c r="I4" s="5"/>
      <c r="J4" s="5"/>
      <c r="K4" s="5"/>
      <c r="L4" s="5"/>
      <c r="M4" s="5"/>
    </row>
    <row r="5" spans="1:13" ht="15" customHeight="1" x14ac:dyDescent="0.25">
      <c r="A5" s="224" t="s">
        <v>655</v>
      </c>
      <c r="B5" s="224"/>
      <c r="C5" s="7"/>
      <c r="D5" s="7"/>
      <c r="E5" s="7"/>
      <c r="F5" s="7"/>
      <c r="G5" s="7"/>
      <c r="H5" s="7"/>
      <c r="I5" s="5"/>
      <c r="J5" s="5"/>
      <c r="K5" s="5"/>
      <c r="L5" s="5"/>
      <c r="M5" s="5"/>
    </row>
    <row r="6" spans="1:13" s="16" customFormat="1" ht="15" customHeight="1" x14ac:dyDescent="0.2">
      <c r="A6" s="18"/>
    </row>
    <row r="7" spans="1:13" s="16" customFormat="1" ht="54.75" customHeight="1" x14ac:dyDescent="0.2">
      <c r="A7" s="223" t="s">
        <v>669</v>
      </c>
      <c r="B7" s="223"/>
      <c r="C7" s="223"/>
      <c r="D7" s="223"/>
      <c r="E7" s="223"/>
      <c r="F7" s="223"/>
      <c r="G7" s="223"/>
      <c r="H7" s="223"/>
      <c r="I7" s="223"/>
      <c r="J7" s="223"/>
    </row>
    <row r="8" spans="1:13" s="16" customFormat="1" ht="30.75" customHeight="1" x14ac:dyDescent="0.2">
      <c r="A8" s="187" t="s">
        <v>661</v>
      </c>
      <c r="B8" s="186" t="s">
        <v>1</v>
      </c>
      <c r="C8" s="186" t="s">
        <v>75</v>
      </c>
      <c r="D8" s="177" t="s">
        <v>524</v>
      </c>
      <c r="E8" s="177"/>
      <c r="F8" s="177"/>
      <c r="G8" s="177" t="s">
        <v>529</v>
      </c>
      <c r="H8" s="177"/>
      <c r="I8" s="177"/>
      <c r="J8" s="170" t="s">
        <v>837</v>
      </c>
    </row>
    <row r="9" spans="1:13" s="16" customFormat="1" ht="15" customHeight="1" x14ac:dyDescent="0.2">
      <c r="A9" s="187"/>
      <c r="B9" s="186"/>
      <c r="C9" s="186"/>
      <c r="D9" s="80" t="s">
        <v>76</v>
      </c>
      <c r="E9" s="80" t="s">
        <v>78</v>
      </c>
      <c r="F9" s="69" t="s">
        <v>2</v>
      </c>
      <c r="G9" s="69" t="s">
        <v>76</v>
      </c>
      <c r="H9" s="69" t="s">
        <v>78</v>
      </c>
      <c r="I9" s="69" t="s">
        <v>2</v>
      </c>
      <c r="J9" s="171"/>
    </row>
    <row r="10" spans="1:13" s="16" customFormat="1" ht="15" customHeight="1" x14ac:dyDescent="0.25">
      <c r="A10" s="71" t="str">
        <f>Emissionsfaktorer!A70</f>
        <v>Eldningsolja</v>
      </c>
      <c r="B10" s="71" t="s">
        <v>18</v>
      </c>
      <c r="C10" s="56"/>
      <c r="D10" s="62">
        <f>Emissionsfaktorer!B70</f>
        <v>2.8542000000000005</v>
      </c>
      <c r="E10" s="62">
        <f>Emissionsfaktorer!C70</f>
        <v>0.23430000000000001</v>
      </c>
      <c r="F10" s="62">
        <f>Emissionsfaktorer!D70</f>
        <v>3.0885000000000007</v>
      </c>
      <c r="G10" s="60">
        <f>$C10*D10</f>
        <v>0</v>
      </c>
      <c r="H10" s="60">
        <f t="shared" ref="H10:I10" si="0">$C10*E10</f>
        <v>0</v>
      </c>
      <c r="I10" s="60">
        <f t="shared" si="0"/>
        <v>0</v>
      </c>
      <c r="J10" s="141"/>
    </row>
    <row r="11" spans="1:13" s="16" customFormat="1" ht="15" customHeight="1" x14ac:dyDescent="0.25">
      <c r="A11" s="71" t="str">
        <f>Emissionsfaktorer!A71</f>
        <v>Naturgas</v>
      </c>
      <c r="B11" s="71" t="s">
        <v>74</v>
      </c>
      <c r="C11" s="56"/>
      <c r="D11" s="62">
        <f>Emissionsfaktorer!B71</f>
        <v>2.9021879021879027</v>
      </c>
      <c r="E11" s="62">
        <f>Emissionsfaktorer!C71</f>
        <v>0.63706563706563701</v>
      </c>
      <c r="F11" s="62">
        <f>Emissionsfaktorer!D71</f>
        <v>3.5392535392535396</v>
      </c>
      <c r="G11" s="60">
        <f t="shared" ref="G11:G13" si="1">$C11*D11</f>
        <v>0</v>
      </c>
      <c r="H11" s="60">
        <f t="shared" ref="H11:H13" si="2">$C11*E11</f>
        <v>0</v>
      </c>
      <c r="I11" s="60">
        <f t="shared" ref="I11:I13" si="3">$C11*F11</f>
        <v>0</v>
      </c>
      <c r="J11" s="141"/>
    </row>
    <row r="12" spans="1:13" s="16" customFormat="1" ht="15" customHeight="1" x14ac:dyDescent="0.25">
      <c r="A12" s="71" t="str">
        <f>Emissionsfaktorer!A72</f>
        <v>Gasol</v>
      </c>
      <c r="B12" s="71" t="s">
        <v>74</v>
      </c>
      <c r="C12" s="56"/>
      <c r="D12" s="62">
        <f>Emissionsfaktorer!B72</f>
        <v>3.5169444444444449</v>
      </c>
      <c r="E12" s="62">
        <f>Emissionsfaktorer!C72</f>
        <v>0.28135555555555558</v>
      </c>
      <c r="F12" s="62">
        <f>Emissionsfaktorer!D72</f>
        <v>3.7983000000000002</v>
      </c>
      <c r="G12" s="60">
        <f t="shared" si="1"/>
        <v>0</v>
      </c>
      <c r="H12" s="60">
        <f t="shared" si="2"/>
        <v>0</v>
      </c>
      <c r="I12" s="60">
        <f t="shared" si="3"/>
        <v>0</v>
      </c>
      <c r="J12" s="141"/>
    </row>
    <row r="13" spans="1:13" s="16" customFormat="1" ht="15" customHeight="1" x14ac:dyDescent="0.25">
      <c r="A13" s="71" t="str">
        <f>Emissionsfaktorer!A73</f>
        <v>Träpellets/briketter</v>
      </c>
      <c r="B13" s="71" t="s">
        <v>74</v>
      </c>
      <c r="C13" s="56"/>
      <c r="D13" s="62">
        <f>Emissionsfaktorer!B73</f>
        <v>1.917777777777778E-2</v>
      </c>
      <c r="E13" s="62">
        <f>Emissionsfaktorer!C73</f>
        <v>6.7122222222222236E-2</v>
      </c>
      <c r="F13" s="62">
        <f>Emissionsfaktorer!D73</f>
        <v>8.6300000000000016E-2</v>
      </c>
      <c r="G13" s="60">
        <f t="shared" si="1"/>
        <v>0</v>
      </c>
      <c r="H13" s="60">
        <f t="shared" si="2"/>
        <v>0</v>
      </c>
      <c r="I13" s="60">
        <f t="shared" si="3"/>
        <v>0</v>
      </c>
      <c r="J13" s="141"/>
    </row>
    <row r="14" spans="1:13" s="16" customFormat="1" ht="15" customHeight="1" x14ac:dyDescent="0.25">
      <c r="A14" s="205" t="s">
        <v>41</v>
      </c>
      <c r="B14" s="205"/>
      <c r="C14" s="205"/>
      <c r="D14" s="205"/>
      <c r="E14" s="205"/>
      <c r="F14" s="205"/>
      <c r="G14" s="137"/>
      <c r="H14" s="137"/>
      <c r="I14" s="60">
        <f>SUM(G14:H14)</f>
        <v>0</v>
      </c>
      <c r="J14" s="141"/>
    </row>
    <row r="15" spans="1:13" s="16" customFormat="1" ht="15" customHeight="1" x14ac:dyDescent="0.25">
      <c r="A15" s="205" t="s">
        <v>865</v>
      </c>
      <c r="B15" s="205"/>
      <c r="C15" s="205"/>
      <c r="D15" s="205"/>
      <c r="E15" s="205"/>
      <c r="F15" s="205"/>
      <c r="G15" s="60">
        <f>SUM(G10:G14)</f>
        <v>0</v>
      </c>
      <c r="H15" s="60">
        <f>SUM(H10:H14)</f>
        <v>0</v>
      </c>
      <c r="I15" s="60">
        <f>SUM(I10:I14)</f>
        <v>0</v>
      </c>
      <c r="J15" s="141"/>
    </row>
    <row r="16" spans="1:13" s="16" customFormat="1" ht="15" customHeight="1" x14ac:dyDescent="0.2"/>
    <row r="17" spans="1:12" s="16" customFormat="1" ht="63" customHeight="1" x14ac:dyDescent="0.2">
      <c r="A17" s="244" t="s">
        <v>768</v>
      </c>
      <c r="B17" s="244"/>
      <c r="C17" s="244"/>
      <c r="D17" s="244"/>
      <c r="E17" s="244"/>
      <c r="F17" s="244"/>
    </row>
    <row r="18" spans="1:12" s="16" customFormat="1" ht="36.75" customHeight="1" x14ac:dyDescent="0.2">
      <c r="A18" s="187" t="s">
        <v>661</v>
      </c>
      <c r="B18" s="186" t="s">
        <v>1</v>
      </c>
      <c r="C18" s="186" t="s">
        <v>75</v>
      </c>
      <c r="D18" s="177" t="s">
        <v>524</v>
      </c>
      <c r="E18" s="70" t="s">
        <v>529</v>
      </c>
      <c r="F18" s="170" t="s">
        <v>837</v>
      </c>
    </row>
    <row r="19" spans="1:12" s="16" customFormat="1" ht="23.25" customHeight="1" x14ac:dyDescent="0.2">
      <c r="A19" s="187"/>
      <c r="B19" s="186"/>
      <c r="C19" s="186"/>
      <c r="D19" s="177"/>
      <c r="E19" s="69" t="s">
        <v>78</v>
      </c>
      <c r="F19" s="171"/>
    </row>
    <row r="20" spans="1:12" s="16" customFormat="1" ht="15" customHeight="1" x14ac:dyDescent="0.25">
      <c r="A20" s="71" t="str">
        <f>Emissionsfaktorer!A70</f>
        <v>Eldningsolja</v>
      </c>
      <c r="B20" s="71" t="s">
        <v>18</v>
      </c>
      <c r="C20" s="56"/>
      <c r="D20" s="62">
        <f>Emissionsfaktorer!D70</f>
        <v>3.0885000000000007</v>
      </c>
      <c r="E20" s="60">
        <f>C20*D20</f>
        <v>0</v>
      </c>
      <c r="F20" s="141"/>
    </row>
    <row r="21" spans="1:12" s="16" customFormat="1" ht="15" customHeight="1" x14ac:dyDescent="0.25">
      <c r="A21" s="71" t="str">
        <f>Emissionsfaktorer!A71</f>
        <v>Naturgas</v>
      </c>
      <c r="B21" s="71" t="s">
        <v>74</v>
      </c>
      <c r="C21" s="56"/>
      <c r="D21" s="62">
        <f>Emissionsfaktorer!D71</f>
        <v>3.5392535392535396</v>
      </c>
      <c r="E21" s="60">
        <f t="shared" ref="E21:E23" si="4">C21*D21</f>
        <v>0</v>
      </c>
      <c r="F21" s="141"/>
    </row>
    <row r="22" spans="1:12" s="16" customFormat="1" ht="15" customHeight="1" x14ac:dyDescent="0.25">
      <c r="A22" s="71" t="str">
        <f>Emissionsfaktorer!A72</f>
        <v>Gasol</v>
      </c>
      <c r="B22" s="71" t="s">
        <v>74</v>
      </c>
      <c r="C22" s="56"/>
      <c r="D22" s="62">
        <f>Emissionsfaktorer!D72</f>
        <v>3.7983000000000002</v>
      </c>
      <c r="E22" s="60">
        <f t="shared" si="4"/>
        <v>0</v>
      </c>
      <c r="F22" s="141"/>
    </row>
    <row r="23" spans="1:12" s="16" customFormat="1" ht="15" customHeight="1" x14ac:dyDescent="0.25">
      <c r="A23" s="71" t="str">
        <f>Emissionsfaktorer!A73</f>
        <v>Träpellets/briketter</v>
      </c>
      <c r="B23" s="71" t="s">
        <v>74</v>
      </c>
      <c r="C23" s="56"/>
      <c r="D23" s="62">
        <f>Emissionsfaktorer!D73</f>
        <v>8.6300000000000016E-2</v>
      </c>
      <c r="E23" s="60">
        <f t="shared" si="4"/>
        <v>0</v>
      </c>
      <c r="F23" s="141"/>
    </row>
    <row r="24" spans="1:12" s="16" customFormat="1" ht="15" customHeight="1" x14ac:dyDescent="0.2">
      <c r="A24" s="226" t="s">
        <v>41</v>
      </c>
      <c r="B24" s="226"/>
      <c r="C24" s="226"/>
      <c r="D24" s="226"/>
      <c r="E24" s="137"/>
      <c r="F24" s="141"/>
    </row>
    <row r="25" spans="1:12" s="16" customFormat="1" ht="15" customHeight="1" x14ac:dyDescent="0.25">
      <c r="A25" s="226" t="s">
        <v>866</v>
      </c>
      <c r="B25" s="226"/>
      <c r="C25" s="226"/>
      <c r="D25" s="226"/>
      <c r="E25" s="60">
        <f>SUM(E20:E24)</f>
        <v>0</v>
      </c>
      <c r="F25" s="141"/>
    </row>
    <row r="26" spans="1:12" x14ac:dyDescent="0.25">
      <c r="G26" s="16"/>
      <c r="H26" s="16"/>
      <c r="I26" s="16"/>
      <c r="J26" s="16"/>
      <c r="K26" s="16"/>
      <c r="L26" s="16"/>
    </row>
  </sheetData>
  <sheetProtection algorithmName="SHA-512" hashValue="5v1XFPgZ0HI5nHVezqrGDmN/acOMfLJMU7KUD27bbkY7b0z8H7bmCWuUVAwSahWdCmluUtXfZocrvG8DbwDRTQ==" saltValue="XxjtnXOhBlkd3Ge13OSNpw==" spinCount="100000" sheet="1" objects="1" scenarios="1" formatCells="0" formatColumns="0" formatRows="0" insertColumns="0" insertRows="0"/>
  <mergeCells count="21">
    <mergeCell ref="J8:J9"/>
    <mergeCell ref="F18:F19"/>
    <mergeCell ref="A7:J7"/>
    <mergeCell ref="A17:F17"/>
    <mergeCell ref="A1:D1"/>
    <mergeCell ref="C18:C19"/>
    <mergeCell ref="A24:D24"/>
    <mergeCell ref="A25:D25"/>
    <mergeCell ref="D18:D19"/>
    <mergeCell ref="A14:F14"/>
    <mergeCell ref="A15:F15"/>
    <mergeCell ref="D8:F8"/>
    <mergeCell ref="A18:A19"/>
    <mergeCell ref="B18:B19"/>
    <mergeCell ref="G8:I8"/>
    <mergeCell ref="A8:A9"/>
    <mergeCell ref="B8:B9"/>
    <mergeCell ref="A3:B3"/>
    <mergeCell ref="A4:B4"/>
    <mergeCell ref="A5:B5"/>
    <mergeCell ref="C8:C9"/>
  </mergeCells>
  <phoneticPr fontId="6"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AD28B776058BE4CAB439CF07CF413D1" ma:contentTypeVersion="15" ma:contentTypeDescription="Skapa ett nytt dokument." ma:contentTypeScope="" ma:versionID="077dcfef7d5c0b8b0ed1fe8a181d5ebe">
  <xsd:schema xmlns:xsd="http://www.w3.org/2001/XMLSchema" xmlns:xs="http://www.w3.org/2001/XMLSchema" xmlns:p="http://schemas.microsoft.com/office/2006/metadata/properties" xmlns:ns2="a44a6af6-602c-41fe-8b96-314054758ea9" xmlns:ns3="25be88cb-8a5c-468d-8815-6f1d2c0096e0" targetNamespace="http://schemas.microsoft.com/office/2006/metadata/properties" ma:root="true" ma:fieldsID="68c5ccc38e6b4529c8d3f6731023ce9f" ns2:_="" ns3:_="">
    <xsd:import namespace="a44a6af6-602c-41fe-8b96-314054758ea9"/>
    <xsd:import namespace="25be88cb-8a5c-468d-8815-6f1d2c0096e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a6af6-602c-41fe-8b96-314054758e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7b349a0b-edc6-45e9-bae2-b1a27632974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5be88cb-8a5c-468d-8815-6f1d2c0096e0"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b811b569-9c15-41ef-8f0d-f0c5f94cf1e1}" ma:internalName="TaxCatchAll" ma:showField="CatchAllData" ma:web="25be88cb-8a5c-468d-8815-6f1d2c0096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44a6af6-602c-41fe-8b96-314054758ea9">
      <Terms xmlns="http://schemas.microsoft.com/office/infopath/2007/PartnerControls"/>
    </lcf76f155ced4ddcb4097134ff3c332f>
    <TaxCatchAll xmlns="25be88cb-8a5c-468d-8815-6f1d2c0096e0" xsi:nil="true"/>
  </documentManagement>
</p:properties>
</file>

<file path=customXml/itemProps1.xml><?xml version="1.0" encoding="utf-8"?>
<ds:datastoreItem xmlns:ds="http://schemas.openxmlformats.org/officeDocument/2006/customXml" ds:itemID="{0025AB3C-FE07-49CB-9BA0-64C453B57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a6af6-602c-41fe-8b96-314054758ea9"/>
    <ds:schemaRef ds:uri="25be88cb-8a5c-468d-8815-6f1d2c0096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967315-8460-474A-B7FE-38FAF355B89B}">
  <ds:schemaRefs>
    <ds:schemaRef ds:uri="http://schemas.microsoft.com/sharepoint/v3/contenttype/forms"/>
  </ds:schemaRefs>
</ds:datastoreItem>
</file>

<file path=customXml/itemProps3.xml><?xml version="1.0" encoding="utf-8"?>
<ds:datastoreItem xmlns:ds="http://schemas.openxmlformats.org/officeDocument/2006/customXml" ds:itemID="{2213A252-C8F8-4DEA-B7F1-C69849E087BE}">
  <ds:schemaRefs>
    <ds:schemaRef ds:uri="http://schemas.microsoft.com/office/2006/metadata/properties"/>
    <ds:schemaRef ds:uri="http://schemas.microsoft.com/office/infopath/2007/PartnerControls"/>
    <ds:schemaRef ds:uri="a44a6af6-602c-41fe-8b96-314054758ea9"/>
    <ds:schemaRef ds:uri="25be88cb-8a5c-468d-8815-6f1d2c0096e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12</vt:i4>
      </vt:variant>
    </vt:vector>
  </HeadingPairs>
  <TitlesOfParts>
    <vt:vector size="12" baseType="lpstr">
      <vt:lpstr>Information</vt:lpstr>
      <vt:lpstr>Resultat</vt:lpstr>
      <vt:lpstr>Diagram</vt:lpstr>
      <vt:lpstr>Tjänsteresor</vt:lpstr>
      <vt:lpstr>Arbetsmaskiner</vt:lpstr>
      <vt:lpstr>Godstransporter</vt:lpstr>
      <vt:lpstr>Byggmaterial</vt:lpstr>
      <vt:lpstr>El, fjärrvärme &amp; fjärrkyla</vt:lpstr>
      <vt:lpstr>Energibränslen</vt:lpstr>
      <vt:lpstr>Emissionsfaktorer</vt:lpstr>
      <vt:lpstr>Källförteckning</vt:lpstr>
      <vt:lpstr>Omräkningar emissionfaktorer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Flodin, Emil</dc:creator>
  <cp:lastModifiedBy>Emil Flodin</cp:lastModifiedBy>
  <cp:lastPrinted>2022-08-18T11:51:28Z</cp:lastPrinted>
  <dcterms:created xsi:type="dcterms:W3CDTF">2020-02-25T11:59:34Z</dcterms:created>
  <dcterms:modified xsi:type="dcterms:W3CDTF">2023-05-03T12:07:06Z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0x0101009AD28B776058BE4CAB439CF07CF413D1</vt:lpwstr>
  </property>
  <property fmtid="{D5CDD505-2E9C-101B-9397-08002B2CF9AE}" pid="3" name="MediaServiceImageTags">
    <vt:lpwstr/>
  </property>
</Properties>
</file>